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160" tabRatio="671"/>
  </bookViews>
  <sheets>
    <sheet name="Cover" sheetId="6" r:id="rId1"/>
    <sheet name="Summary" sheetId="7" r:id="rId2"/>
    <sheet name="Funds" sheetId="3" r:id="rId3"/>
    <sheet name="Lines" sheetId="1" r:id="rId4"/>
    <sheet name="Cash" sheetId="4" r:id="rId5"/>
    <sheet name="CheckLedger" sheetId="8" state="hidden" r:id="rId6"/>
    <sheet name="Data" sheetId="5" state="hidden" r:id="rId7"/>
  </sheets>
  <definedNames>
    <definedName name="_xlnm.Print_Area" localSheetId="3">Lines!$A$1:$O$91</definedName>
    <definedName name="_xlnm.Print_Titles" localSheetId="3">Lines!$1:$6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3" l="1"/>
  <c r="E11" i="3"/>
  <c r="D11" i="3"/>
  <c r="C11" i="3"/>
  <c r="G25" i="3"/>
  <c r="G24" i="3"/>
  <c r="G23" i="3"/>
  <c r="G22" i="3"/>
  <c r="G21" i="3"/>
  <c r="G20" i="3"/>
  <c r="G19" i="3"/>
  <c r="G18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02" i="1"/>
  <c r="H101" i="1"/>
  <c r="H100" i="1"/>
  <c r="E100" i="1"/>
  <c r="H97" i="1"/>
  <c r="E97" i="1"/>
  <c r="H96" i="1"/>
  <c r="H104" i="1"/>
  <c r="H103" i="1"/>
  <c r="H102" i="1"/>
  <c r="H99" i="1"/>
  <c r="H98" i="1"/>
  <c r="H95" i="1"/>
  <c r="H86" i="1"/>
  <c r="H85" i="1"/>
  <c r="H84" i="1"/>
  <c r="I84" i="1"/>
  <c r="O84" i="1"/>
  <c r="H83" i="1"/>
  <c r="H82" i="1"/>
  <c r="H81" i="1"/>
  <c r="H80" i="1"/>
  <c r="I80" i="1"/>
  <c r="L80" i="1"/>
  <c r="H79" i="1"/>
  <c r="I79" i="1"/>
  <c r="O79" i="1"/>
  <c r="H78" i="1"/>
  <c r="H77" i="1"/>
  <c r="H76" i="1"/>
  <c r="I76" i="1"/>
  <c r="O76" i="1"/>
  <c r="H75" i="1"/>
  <c r="H74" i="1"/>
  <c r="H73" i="1"/>
  <c r="H72" i="1"/>
  <c r="I72" i="1"/>
  <c r="H71" i="1"/>
  <c r="I71" i="1"/>
  <c r="H70" i="1"/>
  <c r="H69" i="1"/>
  <c r="H67" i="1"/>
  <c r="H66" i="1"/>
  <c r="H65" i="1"/>
  <c r="H64" i="1"/>
  <c r="I64" i="1"/>
  <c r="O64" i="1"/>
  <c r="H63" i="1"/>
  <c r="H62" i="1"/>
  <c r="I62" i="1"/>
  <c r="H61" i="1"/>
  <c r="I61" i="1"/>
  <c r="H59" i="1"/>
  <c r="H58" i="1"/>
  <c r="H57" i="1"/>
  <c r="H56" i="1"/>
  <c r="H55" i="1"/>
  <c r="H54" i="1"/>
  <c r="H53" i="1"/>
  <c r="H52" i="1"/>
  <c r="H51" i="1"/>
  <c r="H50" i="1"/>
  <c r="H60" i="1"/>
  <c r="I60" i="1"/>
  <c r="H49" i="1"/>
  <c r="H48" i="1"/>
  <c r="H46" i="1"/>
  <c r="I46" i="1"/>
  <c r="H45" i="1"/>
  <c r="I45" i="1"/>
  <c r="H44" i="1"/>
  <c r="H43" i="1"/>
  <c r="I43" i="1"/>
  <c r="H42" i="1"/>
  <c r="I42" i="1"/>
  <c r="L42" i="1"/>
  <c r="H41" i="1"/>
  <c r="H40" i="1"/>
  <c r="H39" i="1"/>
  <c r="H38" i="1"/>
  <c r="I38" i="1"/>
  <c r="H37" i="1"/>
  <c r="H47" i="1"/>
  <c r="H33" i="1"/>
  <c r="I33" i="1"/>
  <c r="H32" i="1"/>
  <c r="I32" i="1"/>
  <c r="H31" i="1"/>
  <c r="H30" i="1"/>
  <c r="I30" i="1"/>
  <c r="H29" i="1"/>
  <c r="I29" i="1"/>
  <c r="H28" i="1"/>
  <c r="H27" i="1"/>
  <c r="H26" i="1"/>
  <c r="H25" i="1"/>
  <c r="I25" i="1"/>
  <c r="H24" i="1"/>
  <c r="I24" i="1"/>
  <c r="H23" i="1"/>
  <c r="H22" i="1"/>
  <c r="I22" i="1"/>
  <c r="H21" i="1"/>
  <c r="I21" i="1"/>
  <c r="H20" i="1"/>
  <c r="H19" i="1"/>
  <c r="H18" i="1"/>
  <c r="H17" i="1"/>
  <c r="I17" i="1"/>
  <c r="H16" i="1"/>
  <c r="I16" i="1"/>
  <c r="H15" i="1"/>
  <c r="H14" i="1"/>
  <c r="I14" i="1"/>
  <c r="H13" i="1"/>
  <c r="I13" i="1"/>
  <c r="H12" i="1"/>
  <c r="H11" i="1"/>
  <c r="H10" i="1"/>
  <c r="H9" i="1"/>
  <c r="I9" i="1"/>
  <c r="H8" i="1"/>
  <c r="I8" i="1"/>
  <c r="H7" i="1"/>
  <c r="I7" i="1"/>
  <c r="I95" i="1"/>
  <c r="I86" i="1"/>
  <c r="I85" i="1"/>
  <c r="I83" i="1"/>
  <c r="I82" i="1"/>
  <c r="L82" i="1"/>
  <c r="I81" i="1"/>
  <c r="I78" i="1"/>
  <c r="I77" i="1"/>
  <c r="I75" i="1"/>
  <c r="I74" i="1"/>
  <c r="L74" i="1"/>
  <c r="I73" i="1"/>
  <c r="I70" i="1"/>
  <c r="I69" i="1"/>
  <c r="O69" i="1"/>
  <c r="I67" i="1"/>
  <c r="I66" i="1"/>
  <c r="I65" i="1"/>
  <c r="I63" i="1"/>
  <c r="I59" i="1"/>
  <c r="I58" i="1"/>
  <c r="L58" i="1"/>
  <c r="I57" i="1"/>
  <c r="I56" i="1"/>
  <c r="I55" i="1"/>
  <c r="I54" i="1"/>
  <c r="I53" i="1"/>
  <c r="I52" i="1"/>
  <c r="I51" i="1"/>
  <c r="I50" i="1"/>
  <c r="L50" i="1"/>
  <c r="I49" i="1"/>
  <c r="I48" i="1"/>
  <c r="I44" i="1"/>
  <c r="L44" i="1"/>
  <c r="I41" i="1"/>
  <c r="O41" i="1"/>
  <c r="I40" i="1"/>
  <c r="I39" i="1"/>
  <c r="O39" i="1"/>
  <c r="I31" i="1"/>
  <c r="I28" i="1"/>
  <c r="I27" i="1"/>
  <c r="I26" i="1"/>
  <c r="I23" i="1"/>
  <c r="I20" i="1"/>
  <c r="I19" i="1"/>
  <c r="I18" i="1"/>
  <c r="I15" i="1"/>
  <c r="I12" i="1"/>
  <c r="I11" i="1"/>
  <c r="I10" i="1"/>
  <c r="N105" i="1"/>
  <c r="K105" i="1"/>
  <c r="G105" i="1"/>
  <c r="D105" i="1"/>
  <c r="E104" i="1"/>
  <c r="I104" i="1"/>
  <c r="E95" i="1"/>
  <c r="E98" i="1"/>
  <c r="E96" i="1"/>
  <c r="F14" i="3"/>
  <c r="H14" i="3"/>
  <c r="F9" i="3"/>
  <c r="H9" i="3"/>
  <c r="F7" i="3"/>
  <c r="H7" i="3"/>
  <c r="F11" i="3"/>
  <c r="G34" i="1"/>
  <c r="F34" i="1"/>
  <c r="D34" i="1"/>
  <c r="G47" i="1"/>
  <c r="G89" i="1"/>
  <c r="G91" i="1"/>
  <c r="F47" i="1"/>
  <c r="F89" i="1"/>
  <c r="D47" i="1"/>
  <c r="D87" i="1"/>
  <c r="F68" i="1"/>
  <c r="G68" i="1"/>
  <c r="F60" i="1"/>
  <c r="G60" i="1"/>
  <c r="D60" i="1"/>
  <c r="D68" i="1"/>
  <c r="F87" i="1"/>
  <c r="G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7" i="1"/>
  <c r="E66" i="1"/>
  <c r="E65" i="1"/>
  <c r="E64" i="1"/>
  <c r="E63" i="1"/>
  <c r="E62" i="1"/>
  <c r="E68" i="1"/>
  <c r="E61" i="1"/>
  <c r="E59" i="1"/>
  <c r="E58" i="1"/>
  <c r="E57" i="1"/>
  <c r="E56" i="1"/>
  <c r="E55" i="1"/>
  <c r="E54" i="1"/>
  <c r="E53" i="1"/>
  <c r="E52" i="1"/>
  <c r="E51" i="1"/>
  <c r="E50" i="1"/>
  <c r="E49" i="1"/>
  <c r="E48" i="1"/>
  <c r="E32" i="1"/>
  <c r="E46" i="1"/>
  <c r="E45" i="1"/>
  <c r="E44" i="1"/>
  <c r="E43" i="1"/>
  <c r="E42" i="1"/>
  <c r="E41" i="1"/>
  <c r="E40" i="1"/>
  <c r="E39" i="1"/>
  <c r="E38" i="1"/>
  <c r="E37" i="1"/>
  <c r="E47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C87" i="1"/>
  <c r="C68" i="1"/>
  <c r="C60" i="1"/>
  <c r="C47" i="1"/>
  <c r="C89" i="1"/>
  <c r="C34" i="1"/>
  <c r="C91" i="1"/>
  <c r="E48" i="5"/>
  <c r="D43" i="5"/>
  <c r="D39" i="5"/>
  <c r="D40" i="5"/>
  <c r="D41" i="5"/>
  <c r="D42" i="5"/>
  <c r="D30" i="5"/>
  <c r="D31" i="5"/>
  <c r="D32" i="5"/>
  <c r="D33" i="5"/>
  <c r="D34" i="5"/>
  <c r="D35" i="5"/>
  <c r="D36" i="5"/>
  <c r="D37" i="5"/>
  <c r="D38" i="5"/>
  <c r="D29" i="5"/>
  <c r="D28" i="5"/>
  <c r="D24" i="5"/>
  <c r="D25" i="5"/>
  <c r="D26" i="5"/>
  <c r="D27" i="5"/>
  <c r="D23" i="5"/>
  <c r="D21" i="5"/>
  <c r="D22" i="5"/>
  <c r="D14" i="5"/>
  <c r="D15" i="5"/>
  <c r="D16" i="5"/>
  <c r="D17" i="5"/>
  <c r="D18" i="5"/>
  <c r="D19" i="5"/>
  <c r="D20" i="5"/>
  <c r="D13" i="5"/>
  <c r="D5" i="5"/>
  <c r="D6" i="5"/>
  <c r="D7" i="5"/>
  <c r="D8" i="5"/>
  <c r="D9" i="5"/>
  <c r="D10" i="5"/>
  <c r="D11" i="5"/>
  <c r="D12" i="5"/>
  <c r="D4" i="5"/>
  <c r="N91" i="1"/>
  <c r="K91" i="1"/>
  <c r="N87" i="1"/>
  <c r="K87" i="1"/>
  <c r="H87" i="1"/>
  <c r="I87" i="1"/>
  <c r="E87" i="1"/>
  <c r="L86" i="1"/>
  <c r="O83" i="1"/>
  <c r="O78" i="1"/>
  <c r="L77" i="1"/>
  <c r="E33" i="5"/>
  <c r="O70" i="1"/>
  <c r="N68" i="1"/>
  <c r="K68" i="1"/>
  <c r="H68" i="1"/>
  <c r="I68" i="1"/>
  <c r="O67" i="1"/>
  <c r="L66" i="1"/>
  <c r="N60" i="1"/>
  <c r="K60" i="1"/>
  <c r="O55" i="1"/>
  <c r="L54" i="1"/>
  <c r="O51" i="1"/>
  <c r="N47" i="1"/>
  <c r="N89" i="1"/>
  <c r="K47" i="1"/>
  <c r="K89" i="1"/>
  <c r="H11" i="3"/>
  <c r="I102" i="1"/>
  <c r="O102" i="1"/>
  <c r="I97" i="1"/>
  <c r="L97" i="1"/>
  <c r="E103" i="1"/>
  <c r="I103" i="1"/>
  <c r="L103" i="1"/>
  <c r="E101" i="1"/>
  <c r="I101" i="1"/>
  <c r="L101" i="1"/>
  <c r="I100" i="1"/>
  <c r="L100" i="1"/>
  <c r="O100" i="1"/>
  <c r="E99" i="1"/>
  <c r="I99" i="1"/>
  <c r="I98" i="1"/>
  <c r="L98" i="1"/>
  <c r="C105" i="1"/>
  <c r="I96" i="1"/>
  <c r="F105" i="1"/>
  <c r="H105" i="1"/>
  <c r="L72" i="1"/>
  <c r="O72" i="1"/>
  <c r="O61" i="1"/>
  <c r="H89" i="1"/>
  <c r="I89" i="1"/>
  <c r="I47" i="1"/>
  <c r="I37" i="1"/>
  <c r="O40" i="1"/>
  <c r="L56" i="1"/>
  <c r="O104" i="1"/>
  <c r="L104" i="1"/>
  <c r="O95" i="1"/>
  <c r="L95" i="1"/>
  <c r="O53" i="1"/>
  <c r="L53" i="1"/>
  <c r="L48" i="1"/>
  <c r="O48" i="1"/>
  <c r="E28" i="5"/>
  <c r="O50" i="1"/>
  <c r="O58" i="1"/>
  <c r="O44" i="1"/>
  <c r="E60" i="1"/>
  <c r="L60" i="1"/>
  <c r="E15" i="5"/>
  <c r="K5" i="5"/>
  <c r="D37" i="7"/>
  <c r="O96" i="1"/>
  <c r="L96" i="1"/>
  <c r="F91" i="1"/>
  <c r="D89" i="1"/>
  <c r="D91" i="1"/>
  <c r="O73" i="1"/>
  <c r="E31" i="5"/>
  <c r="O81" i="1"/>
  <c r="E39" i="5"/>
  <c r="O71" i="1"/>
  <c r="E29" i="5"/>
  <c r="E43" i="5"/>
  <c r="O85" i="1"/>
  <c r="L85" i="1"/>
  <c r="O77" i="1"/>
  <c r="L69" i="1"/>
  <c r="O74" i="1"/>
  <c r="L83" i="1"/>
  <c r="E36" i="5"/>
  <c r="E32" i="5"/>
  <c r="E41" i="5"/>
  <c r="L75" i="1"/>
  <c r="E35" i="5"/>
  <c r="E40" i="5"/>
  <c r="O75" i="1"/>
  <c r="O80" i="1"/>
  <c r="E38" i="5"/>
  <c r="E34" i="5"/>
  <c r="E30" i="5"/>
  <c r="O82" i="1"/>
  <c r="E37" i="5"/>
  <c r="E42" i="5"/>
  <c r="O65" i="1"/>
  <c r="L65" i="1"/>
  <c r="E26" i="5"/>
  <c r="O63" i="1"/>
  <c r="L63" i="1"/>
  <c r="E24" i="5"/>
  <c r="O62" i="1"/>
  <c r="E27" i="5"/>
  <c r="E25" i="5"/>
  <c r="O49" i="1"/>
  <c r="E13" i="5"/>
  <c r="O57" i="1"/>
  <c r="E21" i="5"/>
  <c r="O52" i="1"/>
  <c r="E16" i="5"/>
  <c r="O59" i="1"/>
  <c r="L59" i="1"/>
  <c r="E19" i="5"/>
  <c r="O56" i="1"/>
  <c r="E18" i="5"/>
  <c r="K6" i="5"/>
  <c r="D38" i="7"/>
  <c r="E14" i="5"/>
  <c r="L51" i="1"/>
  <c r="E17" i="5"/>
  <c r="E22" i="5"/>
  <c r="E20" i="5"/>
  <c r="O45" i="1"/>
  <c r="E12" i="5"/>
  <c r="L38" i="1"/>
  <c r="E5" i="5"/>
  <c r="O38" i="1"/>
  <c r="L46" i="1"/>
  <c r="O46" i="1"/>
  <c r="O43" i="1"/>
  <c r="L43" i="1"/>
  <c r="E10" i="5"/>
  <c r="E8" i="5"/>
  <c r="L41" i="1"/>
  <c r="E11" i="5"/>
  <c r="E7" i="5"/>
  <c r="E6" i="5"/>
  <c r="L39" i="1"/>
  <c r="E9" i="5"/>
  <c r="L87" i="1"/>
  <c r="O87" i="1"/>
  <c r="L70" i="1"/>
  <c r="L78" i="1"/>
  <c r="O54" i="1"/>
  <c r="L61" i="1"/>
  <c r="O66" i="1"/>
  <c r="L73" i="1"/>
  <c r="L81" i="1"/>
  <c r="O86" i="1"/>
  <c r="O42" i="1"/>
  <c r="L45" i="1"/>
  <c r="L49" i="1"/>
  <c r="L57" i="1"/>
  <c r="O37" i="1"/>
  <c r="L40" i="1"/>
  <c r="L52" i="1"/>
  <c r="L64" i="1"/>
  <c r="L76" i="1"/>
  <c r="L84" i="1"/>
  <c r="L55" i="1"/>
  <c r="L67" i="1"/>
  <c r="L71" i="1"/>
  <c r="L79" i="1"/>
  <c r="B12" i="5"/>
  <c r="B16" i="5"/>
  <c r="B24" i="5"/>
  <c r="O11" i="1"/>
  <c r="B7" i="5"/>
  <c r="H5" i="5"/>
  <c r="D8" i="7"/>
  <c r="L14" i="1"/>
  <c r="E34" i="1"/>
  <c r="H34" i="1"/>
  <c r="I34" i="1"/>
  <c r="A28" i="5"/>
  <c r="A27" i="5"/>
  <c r="A26" i="5"/>
  <c r="A25" i="5"/>
  <c r="O31" i="1"/>
  <c r="F25" i="3"/>
  <c r="H25" i="3"/>
  <c r="L32" i="1"/>
  <c r="B22" i="5"/>
  <c r="L21" i="1"/>
  <c r="B20" i="5"/>
  <c r="C16" i="3"/>
  <c r="B37" i="7"/>
  <c r="B38" i="7"/>
  <c r="B39" i="7"/>
  <c r="B4" i="5"/>
  <c r="O8" i="1"/>
  <c r="B6" i="5"/>
  <c r="B9" i="5"/>
  <c r="L13" i="1"/>
  <c r="O16" i="1"/>
  <c r="B14" i="5"/>
  <c r="B15" i="5"/>
  <c r="B17" i="5"/>
  <c r="B19" i="5"/>
  <c r="B21" i="5"/>
  <c r="B23" i="5"/>
  <c r="B25" i="5"/>
  <c r="B26" i="5"/>
  <c r="B27" i="5"/>
  <c r="F19" i="4"/>
  <c r="D41" i="7"/>
  <c r="A7" i="4"/>
  <c r="K34" i="1"/>
  <c r="B33" i="5"/>
  <c r="D13" i="7"/>
  <c r="L33" i="1"/>
  <c r="O23" i="1"/>
  <c r="L12" i="1"/>
  <c r="N34" i="1"/>
  <c r="B36" i="7"/>
  <c r="B35" i="7"/>
  <c r="B10" i="7"/>
  <c r="B11" i="7"/>
  <c r="B8" i="7"/>
  <c r="A23" i="5"/>
  <c r="A24" i="5"/>
  <c r="A5" i="5"/>
  <c r="A6" i="5"/>
  <c r="A7" i="5"/>
  <c r="A8" i="5"/>
  <c r="B6" i="7"/>
  <c r="A9" i="5"/>
  <c r="A10" i="5"/>
  <c r="A11" i="5"/>
  <c r="A12" i="5"/>
  <c r="A13" i="5"/>
  <c r="A14" i="5"/>
  <c r="B7" i="7"/>
  <c r="A15" i="5"/>
  <c r="A16" i="5"/>
  <c r="A17" i="5"/>
  <c r="A19" i="5"/>
  <c r="A20" i="5"/>
  <c r="A21" i="5"/>
  <c r="A22" i="5"/>
  <c r="B9" i="7"/>
  <c r="A4" i="5"/>
  <c r="F23" i="4"/>
  <c r="F27" i="4"/>
  <c r="F24" i="3"/>
  <c r="H24" i="3"/>
  <c r="F23" i="3"/>
  <c r="H23" i="3"/>
  <c r="F22" i="3"/>
  <c r="H22" i="3"/>
  <c r="F21" i="3"/>
  <c r="H21" i="3"/>
  <c r="F20" i="3"/>
  <c r="H20" i="3"/>
  <c r="F19" i="3"/>
  <c r="H19" i="3"/>
  <c r="F18" i="3"/>
  <c r="H18" i="3"/>
  <c r="L10" i="1"/>
  <c r="L27" i="1"/>
  <c r="D11" i="7"/>
  <c r="O24" i="1"/>
  <c r="O10" i="1"/>
  <c r="L102" i="1"/>
  <c r="O97" i="1"/>
  <c r="O103" i="1"/>
  <c r="O101" i="1"/>
  <c r="L99" i="1"/>
  <c r="O99" i="1"/>
  <c r="E105" i="1"/>
  <c r="I105" i="1"/>
  <c r="O98" i="1"/>
  <c r="L105" i="1"/>
  <c r="O14" i="1"/>
  <c r="B28" i="5"/>
  <c r="B11" i="5"/>
  <c r="H6" i="5"/>
  <c r="D9" i="7"/>
  <c r="L31" i="1"/>
  <c r="O13" i="1"/>
  <c r="O21" i="1"/>
  <c r="O28" i="1"/>
  <c r="O30" i="1"/>
  <c r="B18" i="5"/>
  <c r="O17" i="1"/>
  <c r="O20" i="1"/>
  <c r="L17" i="1"/>
  <c r="E16" i="3"/>
  <c r="E27" i="3"/>
  <c r="H91" i="1"/>
  <c r="I91" i="1"/>
  <c r="L25" i="1"/>
  <c r="L30" i="1"/>
  <c r="O60" i="1"/>
  <c r="O26" i="1"/>
  <c r="L11" i="1"/>
  <c r="B8" i="5"/>
  <c r="H3" i="5"/>
  <c r="D6" i="7"/>
  <c r="O68" i="1"/>
  <c r="E89" i="1"/>
  <c r="E91" i="1"/>
  <c r="K3" i="5"/>
  <c r="D35" i="7"/>
  <c r="L62" i="1"/>
  <c r="L68" i="1"/>
  <c r="E23" i="5"/>
  <c r="O12" i="1"/>
  <c r="O25" i="1"/>
  <c r="L37" i="1"/>
  <c r="E4" i="5"/>
  <c r="K4" i="5"/>
  <c r="D36" i="7"/>
  <c r="L22" i="1"/>
  <c r="L19" i="1"/>
  <c r="L9" i="1"/>
  <c r="O9" i="1"/>
  <c r="L24" i="1"/>
  <c r="L18" i="1"/>
  <c r="L16" i="1"/>
  <c r="O19" i="1"/>
  <c r="L29" i="1"/>
  <c r="D16" i="3"/>
  <c r="O7" i="1"/>
  <c r="O47" i="1"/>
  <c r="L47" i="1"/>
  <c r="D27" i="3"/>
  <c r="H4" i="5"/>
  <c r="D7" i="7"/>
  <c r="O29" i="1"/>
  <c r="B13" i="5"/>
  <c r="L28" i="1"/>
  <c r="L20" i="1"/>
  <c r="O15" i="1"/>
  <c r="L26" i="1"/>
  <c r="L8" i="1"/>
  <c r="C27" i="3"/>
  <c r="L15" i="1"/>
  <c r="O27" i="1"/>
  <c r="B5" i="5"/>
  <c r="O22" i="1"/>
  <c r="L23" i="1"/>
  <c r="L7" i="1"/>
  <c r="O18" i="1"/>
  <c r="O33" i="1"/>
  <c r="B10" i="5"/>
  <c r="O32" i="1"/>
  <c r="O105" i="1"/>
  <c r="F16" i="3"/>
  <c r="F27" i="3"/>
  <c r="L89" i="1"/>
  <c r="O89" i="1"/>
  <c r="E45" i="5"/>
  <c r="K10" i="5"/>
  <c r="E46" i="5"/>
  <c r="G16" i="3"/>
  <c r="L34" i="1"/>
  <c r="B30" i="5"/>
  <c r="O34" i="1"/>
  <c r="B29" i="5"/>
  <c r="O91" i="1"/>
  <c r="L91" i="1"/>
  <c r="H16" i="3"/>
  <c r="G27" i="3"/>
  <c r="B31" i="5"/>
  <c r="E47" i="5"/>
  <c r="H10" i="5"/>
  <c r="H11" i="5"/>
  <c r="K11" i="5"/>
  <c r="K8" i="5"/>
  <c r="D39" i="7"/>
  <c r="D40" i="7"/>
  <c r="D42" i="7"/>
  <c r="H8" i="5"/>
  <c r="D10" i="7"/>
  <c r="D12" i="7"/>
  <c r="D14" i="7"/>
  <c r="H27" i="3"/>
</calcChain>
</file>

<file path=xl/sharedStrings.xml><?xml version="1.0" encoding="utf-8"?>
<sst xmlns="http://schemas.openxmlformats.org/spreadsheetml/2006/main" count="266" uniqueCount="158">
  <si>
    <t>INGRID B LACY MIDDLE SCHOOL PTO</t>
  </si>
  <si>
    <t>Income Statement</t>
  </si>
  <si>
    <t>School Year:</t>
  </si>
  <si>
    <t>CURRENT YEAR RESULTS</t>
  </si>
  <si>
    <t>Category</t>
  </si>
  <si>
    <t>Line</t>
  </si>
  <si>
    <t>Proceeds</t>
  </si>
  <si>
    <t>Total Proceeds</t>
  </si>
  <si>
    <t>Total Cost</t>
  </si>
  <si>
    <t>Net</t>
  </si>
  <si>
    <t>Net Amount</t>
  </si>
  <si>
    <t>Over/Under</t>
  </si>
  <si>
    <t>Fundraisers</t>
  </si>
  <si>
    <t>Back to School Special</t>
  </si>
  <si>
    <t>Box Tops</t>
  </si>
  <si>
    <t>Chocolate Festival</t>
  </si>
  <si>
    <t>Cookie Dough</t>
  </si>
  <si>
    <t>Direct Donations</t>
  </si>
  <si>
    <t>Escrip</t>
  </si>
  <si>
    <t>Ewaste</t>
  </si>
  <si>
    <t>Fog Fest</t>
  </si>
  <si>
    <t>Giant Raffle</t>
  </si>
  <si>
    <t>Jamba Juice</t>
  </si>
  <si>
    <t>LEI Fundraiser</t>
  </si>
  <si>
    <t>Monthly Raffle</t>
  </si>
  <si>
    <t>Open House Raffle</t>
  </si>
  <si>
    <t>Papa Murphy's</t>
  </si>
  <si>
    <t>Round Table Pizza</t>
  </si>
  <si>
    <t>See's Candies</t>
  </si>
  <si>
    <t>Shoparoo</t>
  </si>
  <si>
    <t>Spiritware</t>
  </si>
  <si>
    <t>Wells Fargo Grant</t>
  </si>
  <si>
    <t>Silent Auction</t>
  </si>
  <si>
    <t>Activities</t>
  </si>
  <si>
    <t>Challenge Day</t>
  </si>
  <si>
    <t>Field Trips</t>
  </si>
  <si>
    <t>Graduation</t>
  </si>
  <si>
    <t>Greek Fest</t>
  </si>
  <si>
    <t>Leadership</t>
  </si>
  <si>
    <t>MakerSpace</t>
  </si>
  <si>
    <t>PE Activities</t>
  </si>
  <si>
    <t>Services</t>
  </si>
  <si>
    <t>Elna Flynn</t>
  </si>
  <si>
    <t>Front Office Supplies</t>
  </si>
  <si>
    <t>Staff Luncheon</t>
  </si>
  <si>
    <t>Student Planners</t>
  </si>
  <si>
    <t>Teacher Stipends</t>
  </si>
  <si>
    <t>Technology Maint &amp; Enh</t>
  </si>
  <si>
    <t>Yearbook</t>
  </si>
  <si>
    <t>Grade Activities</t>
  </si>
  <si>
    <t>6th Grade Actvities</t>
  </si>
  <si>
    <t>6th Grade Field Trip</t>
  </si>
  <si>
    <t>7th Grade Actvities</t>
  </si>
  <si>
    <t>7th Grade Field Trip</t>
  </si>
  <si>
    <t>8th Grade Field Trip</t>
  </si>
  <si>
    <t>Admin</t>
  </si>
  <si>
    <t>BofA Merchant Services</t>
  </si>
  <si>
    <t>Debit Card</t>
  </si>
  <si>
    <t>Donations</t>
  </si>
  <si>
    <t>Gifts &amp; Donations</t>
  </si>
  <si>
    <t>Insurance</t>
  </si>
  <si>
    <t>Interest Income</t>
  </si>
  <si>
    <t>Miscellaneous</t>
  </si>
  <si>
    <t>NSF Check</t>
  </si>
  <si>
    <t>NSF Service Charge</t>
  </si>
  <si>
    <t>Pacifica Patch</t>
  </si>
  <si>
    <t>PEF Donation</t>
  </si>
  <si>
    <t>Pacifica School Volunteers</t>
  </si>
  <si>
    <t>Re-Deposit - NSF Check</t>
  </si>
  <si>
    <t>Tax Expense</t>
  </si>
  <si>
    <t>Treasurer</t>
  </si>
  <si>
    <t>TOTAL GENERAL FUND</t>
  </si>
  <si>
    <t>8th Grade</t>
  </si>
  <si>
    <t>Band</t>
  </si>
  <si>
    <t>Library</t>
  </si>
  <si>
    <t>Library Grant</t>
  </si>
  <si>
    <t>Book Fair</t>
  </si>
  <si>
    <t>PE Uniforms</t>
  </si>
  <si>
    <t>Principal's Account</t>
  </si>
  <si>
    <t>BOLD</t>
  </si>
  <si>
    <t>TOTAL Fundraisers</t>
  </si>
  <si>
    <t>TOTAL Activities</t>
  </si>
  <si>
    <t>TOTAL Services</t>
  </si>
  <si>
    <t>TOTAL Grade Activities</t>
  </si>
  <si>
    <t>TOTAL Admin</t>
  </si>
  <si>
    <t>TOTAL Expenditures</t>
  </si>
  <si>
    <t>Beginning Balance</t>
  </si>
  <si>
    <t>Net Proceeds</t>
  </si>
  <si>
    <t>Spending</t>
  </si>
  <si>
    <t>Ice Cream Sales</t>
  </si>
  <si>
    <t>General Fund</t>
  </si>
  <si>
    <t>Checking Account Reconciliation</t>
  </si>
  <si>
    <t>As of:</t>
  </si>
  <si>
    <t>Reconciled Bank Balance</t>
  </si>
  <si>
    <t>Balance Per IBL Ledger</t>
  </si>
  <si>
    <t>Difference</t>
  </si>
  <si>
    <t>&lt;== Should be $0</t>
  </si>
  <si>
    <t>P.E.</t>
  </si>
  <si>
    <t>FUNDRAISING</t>
  </si>
  <si>
    <t>Budget</t>
  </si>
  <si>
    <t>SPENDING</t>
  </si>
  <si>
    <t>INGRID B. LACY MIDDLE SCHOOL</t>
  </si>
  <si>
    <t>PARENT TEACHER ORGANIZATION</t>
  </si>
  <si>
    <t>TREASURER'S REPORT</t>
  </si>
  <si>
    <t>Summary of Results</t>
  </si>
  <si>
    <t>TOP FUNDRAISERS THIS YEAR</t>
  </si>
  <si>
    <t>FUNDRAISERS</t>
  </si>
  <si>
    <t>Other</t>
  </si>
  <si>
    <t>TOTAL</t>
  </si>
  <si>
    <t>Full Year Budget</t>
  </si>
  <si>
    <t>% of Total Achieved</t>
  </si>
  <si>
    <t>EXPENDITURES</t>
  </si>
  <si>
    <t>TOP EXPENDITURES THIS YEAR</t>
  </si>
  <si>
    <t>PTO Operating Expense</t>
  </si>
  <si>
    <t>TOTAL FUNDS</t>
  </si>
  <si>
    <t>vs BUDGET</t>
  </si>
  <si>
    <t>vs LAST YEAR</t>
  </si>
  <si>
    <t>Plant Nite</t>
  </si>
  <si>
    <t>Total</t>
  </si>
  <si>
    <t>per financials</t>
  </si>
  <si>
    <t>Per financials</t>
  </si>
  <si>
    <t>Ending Bal Available</t>
  </si>
  <si>
    <t>to balance</t>
  </si>
  <si>
    <r>
      <rPr>
        <u/>
        <sz val="10"/>
        <color theme="1"/>
        <rFont val="Arial"/>
        <family val="2"/>
      </rPr>
      <t>PLUS</t>
    </r>
    <r>
      <rPr>
        <sz val="10"/>
        <color theme="1"/>
        <rFont val="Arial"/>
        <family val="2"/>
      </rPr>
      <t>: Deposits In Transit</t>
    </r>
  </si>
  <si>
    <r>
      <rPr>
        <u/>
        <sz val="10"/>
        <color theme="1"/>
        <rFont val="Arial"/>
        <family val="2"/>
      </rPr>
      <t>MINUS</t>
    </r>
    <r>
      <rPr>
        <sz val="10"/>
        <color theme="1"/>
        <rFont val="Arial"/>
        <family val="2"/>
      </rPr>
      <t>: Total Outstanding Checks</t>
    </r>
  </si>
  <si>
    <t xml:space="preserve">Includes money deposited by PTO </t>
  </si>
  <si>
    <t>but not reflected yet by BofA.</t>
  </si>
  <si>
    <t>by PTO but not yet deposited.</t>
  </si>
  <si>
    <r>
      <t xml:space="preserve">Does </t>
    </r>
    <r>
      <rPr>
        <i/>
        <u/>
        <sz val="10"/>
        <color theme="1"/>
        <rFont val="Arial"/>
        <family val="2"/>
      </rPr>
      <t>not</t>
    </r>
    <r>
      <rPr>
        <i/>
        <sz val="10"/>
        <color theme="1"/>
        <rFont val="Arial"/>
        <family val="2"/>
      </rPr>
      <t xml:space="preserve"> include money received</t>
    </r>
  </si>
  <si>
    <t>Amazon Smile</t>
  </si>
  <si>
    <t>Hot Hula</t>
  </si>
  <si>
    <t>Career Night</t>
  </si>
  <si>
    <t>Teacher Appreciation</t>
  </si>
  <si>
    <t>2018 - 2019 SCHOOL YEAR</t>
  </si>
  <si>
    <t>2018 - 2019</t>
  </si>
  <si>
    <t>BUDGET</t>
  </si>
  <si>
    <t>School Year:  2018 - 2019</t>
  </si>
  <si>
    <t>Restaurant Fundraiser</t>
  </si>
  <si>
    <t>Classrooms</t>
  </si>
  <si>
    <t>Ms. Welch</t>
  </si>
  <si>
    <t>Wrestling Fundraiser</t>
  </si>
  <si>
    <t>Sculpture Class</t>
  </si>
  <si>
    <t>Costs of Proceeds</t>
  </si>
  <si>
    <t>Open House</t>
  </si>
  <si>
    <t>(All information as of 5/12/2019)</t>
  </si>
  <si>
    <t>Junior Olympics</t>
  </si>
  <si>
    <t>Cash Proceeds</t>
  </si>
  <si>
    <t>To Be Deposited</t>
  </si>
  <si>
    <t>Paid Out</t>
  </si>
  <si>
    <t>Cash</t>
  </si>
  <si>
    <t>Accounts Rec/</t>
  </si>
  <si>
    <t>Deposits in transit</t>
  </si>
  <si>
    <t>Assets</t>
  </si>
  <si>
    <t>Accounts Payable</t>
  </si>
  <si>
    <t>Liabilities</t>
  </si>
  <si>
    <t>Restricted Funds</t>
  </si>
  <si>
    <t>Principal's Acct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</si>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</sst>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m/d/yyyy;@"/>
    <numFmt numFmtId="165" formatCode="_(* #,##0_);_(* \(#,##0\);_(* &quot;-&quot;??_);_(@_)"/>
    <numFmt numFmtId="166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FF"/>
      <name val="Arial"/>
      <family val="2"/>
    </font>
    <font>
      <i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1"/>
      <name val="Arial"/>
      <family val="2"/>
    </font>
    <font>
      <b/>
      <sz val="48"/>
      <color theme="1"/>
      <name val="Arial"/>
      <family val="2"/>
    </font>
    <font>
      <b/>
      <sz val="24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u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8" xfId="1" applyFont="1" applyBorder="1"/>
    <xf numFmtId="0" fontId="6" fillId="0" borderId="10" xfId="0" applyFont="1" applyBorder="1"/>
    <xf numFmtId="43" fontId="6" fillId="0" borderId="11" xfId="1" applyFont="1" applyBorder="1"/>
    <xf numFmtId="0" fontId="7" fillId="0" borderId="8" xfId="0" applyFont="1" applyBorder="1"/>
    <xf numFmtId="0" fontId="3" fillId="0" borderId="0" xfId="0" applyFont="1" applyFill="1"/>
    <xf numFmtId="43" fontId="3" fillId="0" borderId="0" xfId="1" applyFont="1" applyFill="1"/>
    <xf numFmtId="0" fontId="7" fillId="0" borderId="0" xfId="0" applyFont="1" applyFill="1"/>
    <xf numFmtId="0" fontId="6" fillId="0" borderId="10" xfId="0" applyFont="1" applyFill="1" applyBorder="1" applyAlignment="1">
      <alignment horizontal="center"/>
    </xf>
    <xf numFmtId="43" fontId="7" fillId="0" borderId="0" xfId="1" applyFont="1" applyFill="1" applyBorder="1"/>
    <xf numFmtId="43" fontId="6" fillId="0" borderId="10" xfId="1" applyFont="1" applyFill="1" applyBorder="1"/>
    <xf numFmtId="0" fontId="7" fillId="0" borderId="0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6" xfId="0" applyFont="1" applyBorder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0" applyFont="1" applyFill="1"/>
    <xf numFmtId="43" fontId="7" fillId="0" borderId="0" xfId="1" applyFont="1" applyFill="1"/>
    <xf numFmtId="0" fontId="6" fillId="0" borderId="0" xfId="0" applyFont="1" applyFill="1"/>
    <xf numFmtId="14" fontId="12" fillId="0" borderId="0" xfId="0" quotePrefix="1" applyNumberFormat="1" applyFont="1" applyFill="1" applyBorder="1" applyAlignment="1">
      <alignment horizontal="center"/>
    </xf>
    <xf numFmtId="43" fontId="7" fillId="0" borderId="0" xfId="0" applyNumberFormat="1" applyFont="1" applyFill="1"/>
    <xf numFmtId="0" fontId="13" fillId="0" borderId="0" xfId="0" applyFont="1" applyFill="1"/>
    <xf numFmtId="43" fontId="0" fillId="0" borderId="0" xfId="0" applyNumberFormat="1"/>
    <xf numFmtId="43" fontId="11" fillId="0" borderId="0" xfId="0" applyNumberFormat="1" applyFont="1"/>
    <xf numFmtId="0" fontId="11" fillId="0" borderId="0" xfId="0" applyFont="1"/>
    <xf numFmtId="0" fontId="7" fillId="0" borderId="16" xfId="0" applyFont="1" applyBorder="1"/>
    <xf numFmtId="165" fontId="0" fillId="0" borderId="0" xfId="1" applyNumberFormat="1" applyFont="1"/>
    <xf numFmtId="165" fontId="11" fillId="0" borderId="0" xfId="1" applyNumberFormat="1" applyFont="1"/>
    <xf numFmtId="9" fontId="0" fillId="0" borderId="0" xfId="28" applyFont="1"/>
    <xf numFmtId="0" fontId="7" fillId="0" borderId="0" xfId="0" applyFont="1" applyAlignment="1">
      <alignment horizontal="left" indent="5"/>
    </xf>
    <xf numFmtId="0" fontId="6" fillId="0" borderId="0" xfId="0" applyFont="1" applyAlignment="1">
      <alignment horizontal="left" indent="5"/>
    </xf>
    <xf numFmtId="5" fontId="7" fillId="0" borderId="0" xfId="1" applyNumberFormat="1" applyFont="1" applyAlignment="1">
      <alignment horizontal="right" indent="3"/>
    </xf>
    <xf numFmtId="37" fontId="7" fillId="0" borderId="0" xfId="1" applyNumberFormat="1" applyFont="1" applyAlignment="1">
      <alignment horizontal="right" indent="3"/>
    </xf>
    <xf numFmtId="9" fontId="7" fillId="0" borderId="0" xfId="28" applyFont="1" applyAlignment="1">
      <alignment horizontal="right" indent="3"/>
    </xf>
    <xf numFmtId="0" fontId="6" fillId="0" borderId="16" xfId="0" applyFont="1" applyBorder="1" applyAlignment="1">
      <alignment horizontal="left" indent="5"/>
    </xf>
    <xf numFmtId="5" fontId="6" fillId="0" borderId="16" xfId="1" applyNumberFormat="1" applyFont="1" applyBorder="1" applyAlignment="1">
      <alignment horizontal="right" indent="3"/>
    </xf>
    <xf numFmtId="43" fontId="7" fillId="3" borderId="9" xfId="1" applyFont="1" applyFill="1" applyBorder="1"/>
    <xf numFmtId="43" fontId="6" fillId="3" borderId="12" xfId="1" applyFont="1" applyFill="1" applyBorder="1"/>
    <xf numFmtId="0" fontId="7" fillId="3" borderId="9" xfId="0" applyFont="1" applyFill="1" applyBorder="1"/>
    <xf numFmtId="43" fontId="6" fillId="2" borderId="12" xfId="1" applyFont="1" applyFill="1" applyBorder="1"/>
    <xf numFmtId="164" fontId="14" fillId="0" borderId="1" xfId="0" quotePrefix="1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3" fontId="7" fillId="2" borderId="9" xfId="1" applyFont="1" applyFill="1" applyBorder="1"/>
    <xf numFmtId="0" fontId="7" fillId="2" borderId="9" xfId="0" applyFont="1" applyFill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17" fillId="0" borderId="0" xfId="0" quotePrefix="1" applyNumberFormat="1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5" fontId="7" fillId="0" borderId="0" xfId="0" applyNumberFormat="1" applyFont="1"/>
    <xf numFmtId="0" fontId="13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3"/>
    </xf>
    <xf numFmtId="39" fontId="7" fillId="0" borderId="1" xfId="1" applyNumberFormat="1" applyFont="1" applyFill="1" applyBorder="1"/>
    <xf numFmtId="39" fontId="7" fillId="0" borderId="0" xfId="1" applyNumberFormat="1" applyFont="1" applyFill="1" applyBorder="1"/>
    <xf numFmtId="39" fontId="7" fillId="0" borderId="0" xfId="1" applyNumberFormat="1" applyFont="1" applyFill="1"/>
    <xf numFmtId="39" fontId="7" fillId="0" borderId="10" xfId="1" applyNumberFormat="1" applyFont="1" applyFill="1" applyBorder="1"/>
    <xf numFmtId="39" fontId="7" fillId="2" borderId="16" xfId="1" applyNumberFormat="1" applyFont="1" applyFill="1" applyBorder="1"/>
    <xf numFmtId="7" fontId="7" fillId="0" borderId="16" xfId="1" applyNumberFormat="1" applyFont="1" applyFill="1" applyBorder="1"/>
    <xf numFmtId="0" fontId="20" fillId="0" borderId="0" xfId="0" applyFont="1" applyAlignment="1">
      <alignment horizontal="center"/>
    </xf>
    <xf numFmtId="0" fontId="21" fillId="0" borderId="0" xfId="0" applyFont="1"/>
    <xf numFmtId="43" fontId="15" fillId="2" borderId="0" xfId="1" applyFont="1" applyFill="1"/>
    <xf numFmtId="0" fontId="15" fillId="0" borderId="0" xfId="0" applyFont="1" applyFill="1"/>
    <xf numFmtId="43" fontId="7" fillId="0" borderId="13" xfId="1" applyFont="1" applyFill="1" applyBorder="1"/>
    <xf numFmtId="0" fontId="0" fillId="4" borderId="0" xfId="0" applyFill="1"/>
    <xf numFmtId="43" fontId="0" fillId="4" borderId="0" xfId="0" applyNumberFormat="1" applyFill="1"/>
    <xf numFmtId="43" fontId="15" fillId="0" borderId="0" xfId="1" applyFont="1" applyFill="1"/>
    <xf numFmtId="0" fontId="0" fillId="0" borderId="0" xfId="0" applyFill="1"/>
    <xf numFmtId="43" fontId="0" fillId="0" borderId="0" xfId="0" applyNumberFormat="1" applyFill="1"/>
    <xf numFmtId="43" fontId="7" fillId="0" borderId="0" xfId="0" applyNumberFormat="1" applyFont="1"/>
    <xf numFmtId="43" fontId="7" fillId="0" borderId="16" xfId="1" applyFont="1" applyFill="1" applyBorder="1"/>
    <xf numFmtId="43" fontId="15" fillId="2" borderId="0" xfId="1" applyFont="1" applyFill="1" applyBorder="1"/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23" fillId="2" borderId="13" xfId="0" applyFont="1" applyFill="1" applyBorder="1"/>
    <xf numFmtId="43" fontId="23" fillId="2" borderId="14" xfId="1" applyFont="1" applyFill="1" applyBorder="1"/>
    <xf numFmtId="43" fontId="23" fillId="2" borderId="15" xfId="1" applyFont="1" applyFill="1" applyBorder="1"/>
    <xf numFmtId="0" fontId="24" fillId="0" borderId="0" xfId="0" applyFont="1"/>
    <xf numFmtId="165" fontId="7" fillId="0" borderId="0" xfId="1" applyNumberFormat="1" applyFont="1" applyBorder="1" applyAlignment="1">
      <alignment wrapText="1"/>
    </xf>
    <xf numFmtId="165" fontId="7" fillId="0" borderId="7" xfId="1" applyNumberFormat="1" applyFont="1" applyBorder="1" applyAlignment="1">
      <alignment wrapText="1"/>
    </xf>
    <xf numFmtId="165" fontId="7" fillId="2" borderId="7" xfId="1" applyNumberFormat="1" applyFont="1" applyFill="1" applyBorder="1" applyAlignment="1"/>
    <xf numFmtId="165" fontId="7" fillId="2" borderId="7" xfId="1" applyNumberFormat="1" applyFont="1" applyFill="1" applyBorder="1" applyAlignment="1">
      <alignment wrapText="1"/>
    </xf>
    <xf numFmtId="165" fontId="7" fillId="0" borderId="0" xfId="1" applyNumberFormat="1" applyFont="1" applyAlignment="1"/>
    <xf numFmtId="165" fontId="7" fillId="0" borderId="7" xfId="1" applyNumberFormat="1" applyFont="1" applyBorder="1" applyAlignment="1"/>
    <xf numFmtId="165" fontId="7" fillId="0" borderId="0" xfId="1" applyNumberFormat="1" applyFont="1"/>
    <xf numFmtId="165" fontId="7" fillId="0" borderId="7" xfId="1" applyNumberFormat="1" applyFont="1" applyBorder="1"/>
    <xf numFmtId="165" fontId="7" fillId="2" borderId="7" xfId="1" applyNumberFormat="1" applyFont="1" applyFill="1" applyBorder="1"/>
    <xf numFmtId="165" fontId="6" fillId="0" borderId="16" xfId="1" applyNumberFormat="1" applyFont="1" applyBorder="1"/>
    <xf numFmtId="165" fontId="6" fillId="0" borderId="4" xfId="1" applyNumberFormat="1" applyFont="1" applyBorder="1"/>
    <xf numFmtId="165" fontId="6" fillId="2" borderId="4" xfId="1" applyNumberFormat="1" applyFont="1" applyFill="1" applyBorder="1"/>
    <xf numFmtId="43" fontId="23" fillId="2" borderId="13" xfId="1" applyFont="1" applyFill="1" applyBorder="1"/>
    <xf numFmtId="0" fontId="3" fillId="0" borderId="0" xfId="0" applyFont="1" applyFill="1" applyBorder="1"/>
    <xf numFmtId="0" fontId="7" fillId="0" borderId="3" xfId="0" applyFont="1" applyBorder="1"/>
    <xf numFmtId="0" fontId="7" fillId="0" borderId="9" xfId="0" applyFont="1" applyBorder="1"/>
    <xf numFmtId="0" fontId="6" fillId="0" borderId="12" xfId="0" applyFont="1" applyBorder="1"/>
    <xf numFmtId="0" fontId="7" fillId="0" borderId="6" xfId="0" applyFont="1" applyBorder="1"/>
    <xf numFmtId="0" fontId="23" fillId="2" borderId="15" xfId="0" applyFont="1" applyFill="1" applyBorder="1"/>
    <xf numFmtId="0" fontId="6" fillId="5" borderId="10" xfId="0" applyFont="1" applyFill="1" applyBorder="1" applyAlignment="1">
      <alignment horizontal="center"/>
    </xf>
    <xf numFmtId="43" fontId="7" fillId="5" borderId="0" xfId="1" applyFont="1" applyFill="1" applyBorder="1"/>
    <xf numFmtId="0" fontId="23" fillId="2" borderId="10" xfId="0" applyFont="1" applyFill="1" applyBorder="1"/>
    <xf numFmtId="0" fontId="23" fillId="2" borderId="12" xfId="0" applyFont="1" applyFill="1" applyBorder="1"/>
    <xf numFmtId="43" fontId="23" fillId="2" borderId="10" xfId="1" applyFont="1" applyFill="1" applyBorder="1"/>
    <xf numFmtId="43" fontId="23" fillId="2" borderId="12" xfId="1" applyFont="1" applyFill="1" applyBorder="1"/>
    <xf numFmtId="43" fontId="23" fillId="2" borderId="11" xfId="1" applyFont="1" applyFill="1" applyBorder="1"/>
    <xf numFmtId="43" fontId="23" fillId="3" borderId="12" xfId="1" applyFont="1" applyFill="1" applyBorder="1"/>
    <xf numFmtId="0" fontId="7" fillId="0" borderId="0" xfId="0" applyFont="1" applyBorder="1" applyAlignment="1">
      <alignment horizontal="left" indent="3"/>
    </xf>
    <xf numFmtId="165" fontId="6" fillId="0" borderId="0" xfId="1" applyNumberFormat="1" applyFont="1" applyBorder="1" applyAlignment="1">
      <alignment wrapText="1"/>
    </xf>
    <xf numFmtId="165" fontId="6" fillId="0" borderId="7" xfId="1" applyNumberFormat="1" applyFont="1" applyBorder="1" applyAlignment="1">
      <alignment wrapText="1"/>
    </xf>
    <xf numFmtId="165" fontId="6" fillId="2" borderId="7" xfId="1" applyNumberFormat="1" applyFont="1" applyFill="1" applyBorder="1" applyAlignment="1"/>
    <xf numFmtId="165" fontId="7" fillId="0" borderId="0" xfId="0" applyNumberFormat="1" applyFont="1"/>
    <xf numFmtId="0" fontId="4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6" xfId="0" applyFont="1" applyBorder="1"/>
    <xf numFmtId="43" fontId="7" fillId="5" borderId="8" xfId="1" applyFont="1" applyFill="1" applyBorder="1"/>
    <xf numFmtId="43" fontId="7" fillId="5" borderId="2" xfId="1" applyFont="1" applyFill="1" applyBorder="1"/>
    <xf numFmtId="43" fontId="7" fillId="5" borderId="16" xfId="1" applyFont="1" applyFill="1" applyBorder="1"/>
    <xf numFmtId="43" fontId="7" fillId="2" borderId="3" xfId="1" applyFont="1" applyFill="1" applyBorder="1"/>
    <xf numFmtId="43" fontId="7" fillId="5" borderId="5" xfId="1" applyFont="1" applyFill="1" applyBorder="1"/>
    <xf numFmtId="43" fontId="7" fillId="5" borderId="1" xfId="1" applyFont="1" applyFill="1" applyBorder="1"/>
    <xf numFmtId="43" fontId="7" fillId="0" borderId="1" xfId="1" applyFont="1" applyFill="1" applyBorder="1"/>
    <xf numFmtId="43" fontId="7" fillId="2" borderId="6" xfId="1" applyFont="1" applyFill="1" applyBorder="1"/>
    <xf numFmtId="43" fontId="7" fillId="0" borderId="2" xfId="1" applyFont="1" applyBorder="1"/>
    <xf numFmtId="43" fontId="7" fillId="3" borderId="3" xfId="1" applyFont="1" applyFill="1" applyBorder="1"/>
    <xf numFmtId="43" fontId="7" fillId="0" borderId="5" xfId="1" applyFont="1" applyBorder="1"/>
    <xf numFmtId="43" fontId="7" fillId="3" borderId="6" xfId="1" applyFont="1" applyFill="1" applyBorder="1"/>
    <xf numFmtId="0" fontId="6" fillId="0" borderId="16" xfId="0" applyFont="1" applyBorder="1" applyAlignment="1"/>
    <xf numFmtId="165" fontId="6" fillId="0" borderId="16" xfId="1" applyNumberFormat="1" applyFont="1" applyBorder="1" applyAlignment="1">
      <alignment wrapText="1"/>
    </xf>
    <xf numFmtId="165" fontId="6" fillId="0" borderId="17" xfId="1" applyNumberFormat="1" applyFont="1" applyBorder="1" applyAlignment="1">
      <alignment wrapText="1"/>
    </xf>
    <xf numFmtId="165" fontId="6" fillId="2" borderId="17" xfId="1" applyNumberFormat="1" applyFont="1" applyFill="1" applyBorder="1" applyAlignme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33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24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  <c:dLbls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Data!$G$3:$G$9</c:f>
              <c:strCache>
                <c:ptCount val="6"/>
                <c:pt idx="0">
                  <c:v>Direct Donations</c:v>
                </c:pt>
                <c:pt idx="1">
                  <c:v>Open House</c:v>
                </c:pt>
                <c:pt idx="2">
                  <c:v>Cookie Dough</c:v>
                </c:pt>
                <c:pt idx="3">
                  <c:v>Fog Fest</c:v>
                </c:pt>
                <c:pt idx="5">
                  <c:v>Other</c:v>
                </c:pt>
              </c:strCache>
            </c:strRef>
          </c:cat>
          <c:val>
            <c:numRef>
              <c:f>Data!$H$3:$H$9</c:f>
              <c:numCache>
                <c:formatCode>_(* #,##0_);_(* \(#,##0\);_(* "-"??_);_(@_)</c:formatCode>
                <c:ptCount val="7"/>
                <c:pt idx="0">
                  <c:v>12214.06</c:v>
                </c:pt>
                <c:pt idx="1">
                  <c:v>9119.549999999999</c:v>
                </c:pt>
                <c:pt idx="2">
                  <c:v>4390.6</c:v>
                </c:pt>
                <c:pt idx="3">
                  <c:v>2850.0</c:v>
                </c:pt>
                <c:pt idx="5">
                  <c:v>3274.679999999993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79-4022-AB80-19F8712DE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1270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 w="31750">
              <a:solidFill>
                <a:schemeClr val="tx1"/>
              </a:solidFill>
            </a:ln>
          </c:spPr>
          <c:dLbls>
            <c:dLbl>
              <c:idx val="5"/>
              <c:layout>
                <c:manualLayout>
                  <c:x val="0.00506933134135838"/>
                  <c:y val="0.01300164716531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72-45EB-8DB9-F8A2557D226D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Data!$J$2:$J$8</c:f>
              <c:strCache>
                <c:ptCount val="7"/>
                <c:pt idx="0">
                  <c:v>EXPENDITURES</c:v>
                </c:pt>
                <c:pt idx="1">
                  <c:v>Field Trips</c:v>
                </c:pt>
                <c:pt idx="2">
                  <c:v>Challenge Day</c:v>
                </c:pt>
                <c:pt idx="3">
                  <c:v>Library</c:v>
                </c:pt>
                <c:pt idx="4">
                  <c:v>Teacher Stipends</c:v>
                </c:pt>
                <c:pt idx="6">
                  <c:v>Other</c:v>
                </c:pt>
              </c:strCache>
            </c:strRef>
          </c:cat>
          <c:val>
            <c:numRef>
              <c:f>Data!$K$2:$K$8</c:f>
              <c:numCache>
                <c:formatCode>_(* #,##0_);_(* \(#,##0\);_(* "-"??_);_(@_)</c:formatCode>
                <c:ptCount val="7"/>
                <c:pt idx="1">
                  <c:v>9638.0</c:v>
                </c:pt>
                <c:pt idx="2">
                  <c:v>6950.0</c:v>
                </c:pt>
                <c:pt idx="3">
                  <c:v>4000.0</c:v>
                </c:pt>
                <c:pt idx="4">
                  <c:v>2180.15</c:v>
                </c:pt>
                <c:pt idx="6">
                  <c:v>5471.3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72-45EB-8DB9-F8A2557D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508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1714499</xdr:colOff>
      <xdr:row>13</xdr:row>
      <xdr:rowOff>40821</xdr:rowOff>
    </xdr:from>
    <xdr:to>
      <xdr:col>0</xdr:col>
      <xdr:colOff>9198427</xdr:colOff>
      <xdr:row>30</xdr:row>
      <xdr:rowOff>163286</xdr:rowOff>
    </xdr:to>
    <xdr:pic>
      <xdr:nvPicPr>
        <xdr:cNvPr id="4" name="irc_mi" descr="Image result for bulldo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28" t="13423" r="1348" b="2924"/>
        <a:stretch/>
      </xdr:blipFill>
      <xdr:spPr bwMode="auto">
        <a:xfrm>
          <a:off x="1714499" y="4000500"/>
          <a:ext cx="7483928" cy="474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15</xdr:row>
      <xdr:rowOff>47625</xdr:rowOff>
    </xdr:from>
    <xdr:to>
      <xdr:col>4</xdr:col>
      <xdr:colOff>133350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43</xdr:row>
      <xdr:rowOff>9525</xdr:rowOff>
    </xdr:from>
    <xdr:to>
      <xdr:col>4</xdr:col>
      <xdr:colOff>152400</xdr:colOff>
      <xdr:row>58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60"/>
  <sheetViews>
    <sheetView showGridLines="0" tabSelected="1" zoomScale="70" zoomScaleNormal="70" zoomScalePageLayoutView="70" workbookViewId="0">
      <selection activeCell="A2" sqref="A2"/>
    </sheetView>
  </sheetViews>
  <sheetFormatPr baseColWidth="10" defaultColWidth="11.5" defaultRowHeight="14" x14ac:dyDescent="0"/>
  <cols>
    <col min="1" max="1" width="158.6640625" bestFit="1" customWidth="1"/>
  </cols>
  <sheetData>
    <row r="7" spans="1:1" ht="56">
      <c r="A7" s="55" t="s">
        <v>101</v>
      </c>
    </row>
    <row r="8" spans="1:1" ht="28">
      <c r="A8" s="56" t="s">
        <v>102</v>
      </c>
    </row>
    <row r="9" spans="1:1" ht="28">
      <c r="A9" s="56" t="s">
        <v>133</v>
      </c>
    </row>
    <row r="10" spans="1:1" ht="28">
      <c r="A10" s="56" t="s">
        <v>103</v>
      </c>
    </row>
    <row r="11" spans="1:1" ht="28">
      <c r="A11" s="57">
        <v>43600</v>
      </c>
    </row>
    <row r="12" spans="1:1" ht="18">
      <c r="A12" s="69" t="s">
        <v>144</v>
      </c>
    </row>
    <row r="13" spans="1:1" ht="20">
      <c r="A13" s="70"/>
    </row>
    <row r="14" spans="1:1" ht="20">
      <c r="A14" s="70"/>
    </row>
    <row r="15" spans="1:1" ht="20">
      <c r="A15" s="70"/>
    </row>
    <row r="16" spans="1:1" ht="20">
      <c r="A16" s="70"/>
    </row>
    <row r="17" spans="1:1" ht="20">
      <c r="A17" s="70"/>
    </row>
    <row r="18" spans="1:1" ht="20">
      <c r="A18" s="70"/>
    </row>
    <row r="19" spans="1:1" ht="20">
      <c r="A19" s="70"/>
    </row>
    <row r="20" spans="1:1" ht="20">
      <c r="A20" s="70"/>
    </row>
    <row r="21" spans="1:1" ht="20">
      <c r="A21" s="70"/>
    </row>
    <row r="22" spans="1:1" ht="20">
      <c r="A22" s="70"/>
    </row>
    <row r="23" spans="1:1" ht="20">
      <c r="A23" s="70"/>
    </row>
    <row r="24" spans="1:1" ht="20">
      <c r="A24" s="70"/>
    </row>
    <row r="25" spans="1:1" ht="20">
      <c r="A25" s="70"/>
    </row>
    <row r="26" spans="1:1" ht="20">
      <c r="A26" s="70"/>
    </row>
    <row r="27" spans="1:1" ht="20">
      <c r="A27" s="70"/>
    </row>
    <row r="28" spans="1:1" ht="20">
      <c r="A28" s="70"/>
    </row>
    <row r="29" spans="1:1" ht="20">
      <c r="A29" s="70"/>
    </row>
    <row r="30" spans="1:1" ht="20">
      <c r="A30" s="70"/>
    </row>
    <row r="31" spans="1:1" ht="20">
      <c r="A31" s="70"/>
    </row>
    <row r="32" spans="1:1" ht="20">
      <c r="A32" s="70"/>
    </row>
    <row r="33" spans="1:1">
      <c r="A33" s="82"/>
    </row>
    <row r="34" spans="1:1">
      <c r="A34" s="82"/>
    </row>
    <row r="35" spans="1:1">
      <c r="A35" s="82"/>
    </row>
    <row r="36" spans="1:1">
      <c r="A36" s="82"/>
    </row>
    <row r="37" spans="1:1">
      <c r="A37" s="82"/>
    </row>
    <row r="38" spans="1:1">
      <c r="A38" s="82"/>
    </row>
    <row r="39" spans="1:1">
      <c r="A39" s="82"/>
    </row>
    <row r="40" spans="1:1">
      <c r="A40" s="82"/>
    </row>
    <row r="41" spans="1:1">
      <c r="A41" s="82"/>
    </row>
    <row r="42" spans="1:1">
      <c r="A42" s="82"/>
    </row>
    <row r="43" spans="1:1">
      <c r="A43" s="82"/>
    </row>
    <row r="44" spans="1:1">
      <c r="A44" s="82"/>
    </row>
    <row r="45" spans="1:1">
      <c r="A45" s="82"/>
    </row>
    <row r="46" spans="1:1">
      <c r="A46" s="82"/>
    </row>
    <row r="47" spans="1:1">
      <c r="A47" s="82"/>
    </row>
    <row r="48" spans="1:1">
      <c r="A48" s="82"/>
    </row>
    <row r="49" spans="1:1">
      <c r="A49" s="82"/>
    </row>
    <row r="50" spans="1:1">
      <c r="A50" s="82"/>
    </row>
    <row r="51" spans="1:1">
      <c r="A51" s="82"/>
    </row>
    <row r="52" spans="1:1">
      <c r="A52" s="82"/>
    </row>
    <row r="53" spans="1:1">
      <c r="A53" s="82"/>
    </row>
    <row r="54" spans="1:1">
      <c r="A54" s="82"/>
    </row>
    <row r="55" spans="1:1">
      <c r="A55" s="82"/>
    </row>
    <row r="56" spans="1:1">
      <c r="A56" s="82"/>
    </row>
    <row r="57" spans="1:1">
      <c r="A57" s="82"/>
    </row>
    <row r="58" spans="1:1">
      <c r="A58" s="82"/>
    </row>
    <row r="59" spans="1:1">
      <c r="A59" s="82"/>
    </row>
    <row r="60" spans="1:1">
      <c r="A60" s="82"/>
    </row>
  </sheetData>
  <phoneticPr fontId="10" type="noConversion"/>
  <pageMargins left="0.75" right="0.75" top="1" bottom="1" header="0.5" footer="0.5"/>
  <pageSetup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2"/>
  <sheetViews>
    <sheetView showGridLines="0" zoomScale="125" zoomScaleNormal="125" zoomScalePageLayoutView="125" workbookViewId="0">
      <selection activeCell="G37" sqref="G37"/>
    </sheetView>
  </sheetViews>
  <sheetFormatPr baseColWidth="10" defaultColWidth="8.83203125" defaultRowHeight="12" outlineLevelRow="1" x14ac:dyDescent="0"/>
  <cols>
    <col min="1" max="1" width="8.83203125" style="6"/>
    <col min="2" max="2" width="42.1640625" style="6" customWidth="1"/>
    <col min="3" max="3" width="2.5" style="6" customWidth="1"/>
    <col min="4" max="4" width="18.1640625" style="6" customWidth="1"/>
    <col min="5" max="16384" width="8.83203125" style="6"/>
  </cols>
  <sheetData>
    <row r="1" spans="1:4" ht="17">
      <c r="A1" s="1" t="s">
        <v>0</v>
      </c>
      <c r="C1" s="1"/>
      <c r="D1" s="2"/>
    </row>
    <row r="2" spans="1:4" ht="13">
      <c r="A2" s="3" t="s">
        <v>104</v>
      </c>
      <c r="C2" s="3"/>
      <c r="D2" s="2"/>
    </row>
    <row r="3" spans="1:4" ht="13">
      <c r="A3" s="3" t="s">
        <v>136</v>
      </c>
      <c r="C3" s="3"/>
      <c r="D3" s="4"/>
    </row>
    <row r="5" spans="1:4">
      <c r="B5" s="143" t="s">
        <v>105</v>
      </c>
      <c r="C5" s="144"/>
      <c r="D5" s="145"/>
    </row>
    <row r="6" spans="1:4">
      <c r="B6" s="40" t="str">
        <f>Data!G3</f>
        <v>Direct Donations</v>
      </c>
      <c r="C6" s="40"/>
      <c r="D6" s="42">
        <f>Data!H3</f>
        <v>12214.06</v>
      </c>
    </row>
    <row r="7" spans="1:4">
      <c r="B7" s="40" t="str">
        <f>Data!G4</f>
        <v>Open House</v>
      </c>
      <c r="C7" s="40"/>
      <c r="D7" s="43">
        <f>Data!H4</f>
        <v>9119.5499999999993</v>
      </c>
    </row>
    <row r="8" spans="1:4">
      <c r="B8" s="40" t="str">
        <f>Data!G5</f>
        <v>Cookie Dough</v>
      </c>
      <c r="C8" s="40"/>
      <c r="D8" s="43">
        <f>Data!H5</f>
        <v>4390.6000000000004</v>
      </c>
    </row>
    <row r="9" spans="1:4">
      <c r="B9" s="40" t="str">
        <f>Data!G6</f>
        <v>Fog Fest</v>
      </c>
      <c r="C9" s="40"/>
      <c r="D9" s="43">
        <f>Data!H6</f>
        <v>2850</v>
      </c>
    </row>
    <row r="10" spans="1:4">
      <c r="B10" s="40" t="str">
        <f>Data!G8</f>
        <v>Other</v>
      </c>
      <c r="C10" s="40"/>
      <c r="D10" s="43">
        <f>Data!H8</f>
        <v>3274.679999999993</v>
      </c>
    </row>
    <row r="11" spans="1:4" hidden="1" outlineLevel="1">
      <c r="B11" s="40">
        <f>Data!G9</f>
        <v>0</v>
      </c>
      <c r="C11" s="40"/>
      <c r="D11" s="43">
        <f>Data!H9</f>
        <v>0</v>
      </c>
    </row>
    <row r="12" spans="1:4" collapsed="1">
      <c r="B12" s="45" t="s">
        <v>108</v>
      </c>
      <c r="C12" s="41"/>
      <c r="D12" s="46">
        <f>SUM(D6:D11)</f>
        <v>31848.889999999992</v>
      </c>
    </row>
    <row r="13" spans="1:4">
      <c r="B13" s="40" t="s">
        <v>109</v>
      </c>
      <c r="C13" s="40"/>
      <c r="D13" s="42">
        <f>Data!B33</f>
        <v>20000</v>
      </c>
    </row>
    <row r="14" spans="1:4">
      <c r="B14" s="40" t="s">
        <v>110</v>
      </c>
      <c r="C14" s="40"/>
      <c r="D14" s="44">
        <f>D12/D13</f>
        <v>1.5924444999999996</v>
      </c>
    </row>
    <row r="34" spans="2:5">
      <c r="B34" s="143" t="s">
        <v>112</v>
      </c>
      <c r="C34" s="144"/>
      <c r="D34" s="145"/>
    </row>
    <row r="35" spans="2:5">
      <c r="B35" s="40" t="str">
        <f>Data!J3</f>
        <v>Field Trips</v>
      </c>
      <c r="C35" s="40"/>
      <c r="D35" s="42">
        <f>Data!K3</f>
        <v>9638</v>
      </c>
    </row>
    <row r="36" spans="2:5">
      <c r="B36" s="40" t="str">
        <f>Data!J4</f>
        <v>Challenge Day</v>
      </c>
      <c r="C36" s="40"/>
      <c r="D36" s="43">
        <f>Data!K4</f>
        <v>6950</v>
      </c>
    </row>
    <row r="37" spans="2:5">
      <c r="B37" s="40" t="str">
        <f>Data!J5</f>
        <v>Library</v>
      </c>
      <c r="C37" s="40"/>
      <c r="D37" s="43">
        <f>Data!K5</f>
        <v>4000</v>
      </c>
    </row>
    <row r="38" spans="2:5">
      <c r="B38" s="40" t="str">
        <f>Data!J6</f>
        <v>Teacher Stipends</v>
      </c>
      <c r="C38" s="40"/>
      <c r="D38" s="43">
        <f>Data!K6</f>
        <v>2180.15</v>
      </c>
    </row>
    <row r="39" spans="2:5">
      <c r="B39" s="40" t="str">
        <f>Data!J8</f>
        <v>Other</v>
      </c>
      <c r="C39" s="40"/>
      <c r="D39" s="43">
        <f>Data!K8</f>
        <v>5471.2999999999993</v>
      </c>
    </row>
    <row r="40" spans="2:5">
      <c r="B40" s="45" t="s">
        <v>108</v>
      </c>
      <c r="C40" s="41"/>
      <c r="D40" s="46">
        <f>SUM(D35:D39)</f>
        <v>28239.45</v>
      </c>
      <c r="E40" s="59"/>
    </row>
    <row r="41" spans="2:5">
      <c r="B41" s="40" t="s">
        <v>109</v>
      </c>
      <c r="C41" s="40"/>
      <c r="D41" s="42">
        <f>Data!E48</f>
        <v>34950</v>
      </c>
    </row>
    <row r="42" spans="2:5">
      <c r="B42" s="40" t="s">
        <v>110</v>
      </c>
      <c r="C42" s="40"/>
      <c r="D42" s="44">
        <f>D40/D41</f>
        <v>0.8079957081545065</v>
      </c>
    </row>
  </sheetData>
  <mergeCells count="2">
    <mergeCell ref="B5:D5"/>
    <mergeCell ref="B34:D34"/>
  </mergeCells>
  <printOptions horizontalCentered="1"/>
  <pageMargins left="0.7" right="0.7" top="0.75" bottom="0.75" header="0.3" footer="0.3"/>
  <pageSetup scale="93" orientation="portrait"/>
  <headerFooter>
    <oddFooter>&amp;C&amp;"Arial,Regular"Page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9"/>
  <sheetViews>
    <sheetView showGridLines="0" workbookViewId="0">
      <pane ySplit="5" topLeftCell="A6" activePane="bottomLeft" state="frozen"/>
      <selection pane="bottomLeft" activeCell="B29" sqref="B29"/>
    </sheetView>
  </sheetViews>
  <sheetFormatPr baseColWidth="10" defaultColWidth="10.83203125" defaultRowHeight="12" outlineLevelRow="1" x14ac:dyDescent="0"/>
  <cols>
    <col min="1" max="1" width="24.5" style="6" customWidth="1"/>
    <col min="2" max="2" width="20.33203125" style="6" customWidth="1"/>
    <col min="3" max="4" width="11.5" style="6" bestFit="1" customWidth="1"/>
    <col min="5" max="5" width="11" style="6" bestFit="1" customWidth="1"/>
    <col min="6" max="6" width="11.5" style="6" bestFit="1" customWidth="1"/>
    <col min="7" max="7" width="11.1640625" style="6" bestFit="1" customWidth="1"/>
    <col min="8" max="8" width="11.5" style="6" bestFit="1" customWidth="1"/>
    <col min="9" max="16384" width="10.83203125" style="6"/>
  </cols>
  <sheetData>
    <row r="1" spans="1:10" ht="17">
      <c r="A1" s="1" t="s">
        <v>0</v>
      </c>
    </row>
    <row r="2" spans="1:10" ht="13">
      <c r="A2" s="3" t="s">
        <v>1</v>
      </c>
      <c r="B2" s="2"/>
    </row>
    <row r="3" spans="1:10" ht="13">
      <c r="A3" s="3" t="s">
        <v>2</v>
      </c>
      <c r="B3" s="4" t="s">
        <v>134</v>
      </c>
    </row>
    <row r="5" spans="1:10" ht="24">
      <c r="A5" s="7" t="s">
        <v>4</v>
      </c>
      <c r="B5" s="7" t="s">
        <v>5</v>
      </c>
      <c r="C5" s="22" t="s">
        <v>86</v>
      </c>
      <c r="D5" s="22" t="s">
        <v>6</v>
      </c>
      <c r="E5" s="22" t="s">
        <v>142</v>
      </c>
      <c r="F5" s="23" t="s">
        <v>87</v>
      </c>
      <c r="G5" s="22" t="s">
        <v>88</v>
      </c>
      <c r="H5" s="58" t="s">
        <v>121</v>
      </c>
    </row>
    <row r="6" spans="1:10">
      <c r="A6" s="25"/>
      <c r="B6" s="25"/>
      <c r="C6" s="89"/>
      <c r="D6" s="89"/>
      <c r="E6" s="89"/>
      <c r="F6" s="90"/>
      <c r="G6" s="89"/>
      <c r="H6" s="91"/>
    </row>
    <row r="7" spans="1:10" hidden="1" outlineLevel="1">
      <c r="A7" s="25" t="s">
        <v>149</v>
      </c>
      <c r="B7" s="25" t="s">
        <v>152</v>
      </c>
      <c r="C7" s="89"/>
      <c r="D7" s="89"/>
      <c r="E7" s="89"/>
      <c r="F7" s="90">
        <f>SUM(D7:E7)</f>
        <v>0</v>
      </c>
      <c r="G7" s="89"/>
      <c r="H7" s="91">
        <f>C7+F7+G7</f>
        <v>0</v>
      </c>
    </row>
    <row r="8" spans="1:10" hidden="1" outlineLevel="1">
      <c r="A8" s="25" t="s">
        <v>150</v>
      </c>
      <c r="B8" s="25"/>
      <c r="C8" s="89"/>
      <c r="D8" s="89"/>
      <c r="E8" s="89"/>
      <c r="F8" s="90"/>
      <c r="G8" s="89"/>
      <c r="H8" s="91"/>
    </row>
    <row r="9" spans="1:10" hidden="1" outlineLevel="1">
      <c r="A9" s="116" t="s">
        <v>151</v>
      </c>
      <c r="B9" s="25" t="s">
        <v>152</v>
      </c>
      <c r="C9" s="89"/>
      <c r="D9" s="89"/>
      <c r="E9" s="89"/>
      <c r="F9" s="90">
        <f>SUM(D9:E9)</f>
        <v>0</v>
      </c>
      <c r="G9" s="89"/>
      <c r="H9" s="91">
        <f>C9+F9+G9</f>
        <v>0</v>
      </c>
    </row>
    <row r="10" spans="1:10" hidden="1" outlineLevel="1">
      <c r="A10" s="116"/>
      <c r="B10" s="25"/>
      <c r="C10" s="89"/>
      <c r="D10" s="89"/>
      <c r="E10" s="89"/>
      <c r="F10" s="90"/>
      <c r="G10" s="89"/>
      <c r="H10" s="91"/>
    </row>
    <row r="11" spans="1:10" hidden="1" outlineLevel="1">
      <c r="A11" s="139" t="s">
        <v>157</v>
      </c>
      <c r="B11" s="139"/>
      <c r="C11" s="140">
        <f t="shared" ref="C11:H11" si="0">SUM(C6:C10)</f>
        <v>0</v>
      </c>
      <c r="D11" s="140">
        <f t="shared" si="0"/>
        <v>0</v>
      </c>
      <c r="E11" s="140">
        <f t="shared" si="0"/>
        <v>0</v>
      </c>
      <c r="F11" s="141">
        <f t="shared" si="0"/>
        <v>0</v>
      </c>
      <c r="G11" s="140">
        <f t="shared" si="0"/>
        <v>0</v>
      </c>
      <c r="H11" s="142">
        <f t="shared" si="0"/>
        <v>0</v>
      </c>
    </row>
    <row r="12" spans="1:10" hidden="1" outlineLevel="1">
      <c r="A12" s="25"/>
      <c r="B12" s="25"/>
      <c r="C12" s="89"/>
      <c r="D12" s="89"/>
      <c r="E12" s="89"/>
      <c r="F12" s="90"/>
      <c r="G12" s="89"/>
      <c r="H12" s="91"/>
    </row>
    <row r="13" spans="1:10" hidden="1" outlineLevel="1">
      <c r="A13" s="25"/>
      <c r="B13" s="25"/>
      <c r="C13" s="89"/>
      <c r="D13" s="89"/>
      <c r="E13" s="89"/>
      <c r="F13" s="90"/>
      <c r="G13" s="89"/>
      <c r="H13" s="91"/>
    </row>
    <row r="14" spans="1:10" hidden="1" outlineLevel="1">
      <c r="A14" s="25" t="s">
        <v>153</v>
      </c>
      <c r="B14" s="25" t="s">
        <v>154</v>
      </c>
      <c r="C14" s="89"/>
      <c r="D14" s="89"/>
      <c r="E14" s="89"/>
      <c r="F14" s="118">
        <f>SUM(D14:E14)</f>
        <v>0</v>
      </c>
      <c r="G14" s="117"/>
      <c r="H14" s="119">
        <f>C14+F14+G14</f>
        <v>0</v>
      </c>
    </row>
    <row r="15" spans="1:10" hidden="1" outlineLevel="1">
      <c r="A15" s="25"/>
      <c r="B15" s="25"/>
      <c r="C15" s="89"/>
      <c r="D15" s="89"/>
      <c r="E15" s="89"/>
      <c r="F15" s="90"/>
      <c r="G15" s="89"/>
      <c r="H15" s="91"/>
    </row>
    <row r="16" spans="1:10" collapsed="1">
      <c r="A16" s="25" t="s">
        <v>90</v>
      </c>
      <c r="B16" s="25" t="s">
        <v>90</v>
      </c>
      <c r="C16" s="89">
        <f>17380.41-400</f>
        <v>16980.41</v>
      </c>
      <c r="D16" s="89">
        <f>Lines!E34</f>
        <v>46766.59</v>
      </c>
      <c r="E16" s="89">
        <f>Lines!H34</f>
        <v>-14917.699999999999</v>
      </c>
      <c r="F16" s="90">
        <f>SUM(D16:E16)</f>
        <v>31848.89</v>
      </c>
      <c r="G16" s="89">
        <f>Lines!I89</f>
        <v>-28239.45</v>
      </c>
      <c r="H16" s="91">
        <f>C16+F16+G16</f>
        <v>20589.850000000002</v>
      </c>
      <c r="I16" s="79"/>
      <c r="J16" s="79"/>
    </row>
    <row r="17" spans="1:8">
      <c r="A17" s="25"/>
      <c r="B17" s="25"/>
      <c r="C17" s="89"/>
      <c r="D17" s="89"/>
      <c r="E17" s="89"/>
      <c r="F17" s="90"/>
      <c r="G17" s="89"/>
      <c r="H17" s="92"/>
    </row>
    <row r="18" spans="1:8">
      <c r="A18" s="26" t="s">
        <v>72</v>
      </c>
      <c r="B18" s="26" t="s">
        <v>89</v>
      </c>
      <c r="C18" s="93">
        <v>1920.27</v>
      </c>
      <c r="D18" s="93">
        <f>Lines!C96</f>
        <v>3489.35</v>
      </c>
      <c r="E18" s="93">
        <f>Lines!D96</f>
        <v>-1926.1499999999996</v>
      </c>
      <c r="F18" s="94">
        <f t="shared" ref="F18:F25" si="1">SUM(D18:E18)</f>
        <v>1563.2000000000003</v>
      </c>
      <c r="G18" s="93">
        <f>Lines!H96</f>
        <v>-865.78</v>
      </c>
      <c r="H18" s="91">
        <f t="shared" ref="H18:H25" si="2">SUM(C18,F18,G18)</f>
        <v>2617.6900000000005</v>
      </c>
    </row>
    <row r="19" spans="1:8">
      <c r="A19" s="26" t="s">
        <v>72</v>
      </c>
      <c r="B19" s="26" t="s">
        <v>33</v>
      </c>
      <c r="C19" s="93">
        <v>-86.69</v>
      </c>
      <c r="D19" s="93">
        <f>Lines!C97</f>
        <v>12875</v>
      </c>
      <c r="E19" s="93">
        <f>Lines!D97</f>
        <v>0</v>
      </c>
      <c r="F19" s="94">
        <f t="shared" si="1"/>
        <v>12875</v>
      </c>
      <c r="G19" s="93">
        <f>Lines!H97</f>
        <v>-2278.9399999999996</v>
      </c>
      <c r="H19" s="91">
        <f t="shared" si="2"/>
        <v>10509.369999999999</v>
      </c>
    </row>
    <row r="20" spans="1:8">
      <c r="A20" s="6" t="s">
        <v>73</v>
      </c>
      <c r="B20" s="6" t="s">
        <v>73</v>
      </c>
      <c r="C20" s="95">
        <v>-12.04</v>
      </c>
      <c r="D20" s="95">
        <f>Lines!C98</f>
        <v>0</v>
      </c>
      <c r="E20" s="95">
        <f>Lines!D98</f>
        <v>0</v>
      </c>
      <c r="F20" s="96">
        <f t="shared" si="1"/>
        <v>0</v>
      </c>
      <c r="G20" s="95">
        <f>Lines!H98</f>
        <v>0</v>
      </c>
      <c r="H20" s="97">
        <f t="shared" si="2"/>
        <v>-12.04</v>
      </c>
    </row>
    <row r="21" spans="1:8">
      <c r="A21" s="6" t="s">
        <v>74</v>
      </c>
      <c r="B21" s="6" t="s">
        <v>75</v>
      </c>
      <c r="C21" s="95">
        <v>0</v>
      </c>
      <c r="D21" s="95">
        <f>Lines!C99</f>
        <v>4100</v>
      </c>
      <c r="E21" s="95">
        <f>Lines!D99</f>
        <v>0</v>
      </c>
      <c r="F21" s="96">
        <f t="shared" si="1"/>
        <v>4100</v>
      </c>
      <c r="G21" s="95">
        <f>Lines!H99</f>
        <v>-3711.5699999999997</v>
      </c>
      <c r="H21" s="97">
        <f t="shared" si="2"/>
        <v>388.43000000000029</v>
      </c>
    </row>
    <row r="22" spans="1:8">
      <c r="A22" s="6" t="s">
        <v>74</v>
      </c>
      <c r="B22" s="6" t="s">
        <v>76</v>
      </c>
      <c r="C22" s="95">
        <v>5196.91</v>
      </c>
      <c r="D22" s="95">
        <f>Lines!C100</f>
        <v>3953.89</v>
      </c>
      <c r="E22" s="95">
        <f>Lines!D100</f>
        <v>-1478.3</v>
      </c>
      <c r="F22" s="96">
        <f t="shared" si="1"/>
        <v>2475.59</v>
      </c>
      <c r="G22" s="95">
        <f>Lines!H100</f>
        <v>-1144.75</v>
      </c>
      <c r="H22" s="97">
        <f t="shared" si="2"/>
        <v>6527.75</v>
      </c>
    </row>
    <row r="23" spans="1:8">
      <c r="A23" s="6" t="s">
        <v>97</v>
      </c>
      <c r="B23" s="6" t="s">
        <v>77</v>
      </c>
      <c r="C23" s="95">
        <v>8857.35</v>
      </c>
      <c r="D23" s="95">
        <f>Lines!C101</f>
        <v>6295</v>
      </c>
      <c r="E23" s="95">
        <f>Lines!D101</f>
        <v>0</v>
      </c>
      <c r="F23" s="96">
        <f t="shared" si="1"/>
        <v>6295</v>
      </c>
      <c r="G23" s="95">
        <f>Lines!H101</f>
        <v>-11578.589999999998</v>
      </c>
      <c r="H23" s="97">
        <f t="shared" si="2"/>
        <v>3573.760000000002</v>
      </c>
    </row>
    <row r="24" spans="1:8">
      <c r="A24" s="6" t="s">
        <v>78</v>
      </c>
      <c r="B24" s="6" t="s">
        <v>79</v>
      </c>
      <c r="C24" s="95">
        <v>1151.96</v>
      </c>
      <c r="D24" s="95">
        <f>Lines!C102</f>
        <v>778.05</v>
      </c>
      <c r="E24" s="95">
        <f>Lines!D102</f>
        <v>0</v>
      </c>
      <c r="F24" s="96">
        <f t="shared" si="1"/>
        <v>778.05</v>
      </c>
      <c r="G24" s="95">
        <f>Lines!H102</f>
        <v>-755.12</v>
      </c>
      <c r="H24" s="97">
        <f t="shared" si="2"/>
        <v>1174.8899999999999</v>
      </c>
    </row>
    <row r="25" spans="1:8">
      <c r="A25" s="6" t="s">
        <v>138</v>
      </c>
      <c r="B25" s="6" t="s">
        <v>139</v>
      </c>
      <c r="C25" s="95">
        <v>0</v>
      </c>
      <c r="D25" s="95">
        <f>Lines!C103</f>
        <v>100</v>
      </c>
      <c r="E25" s="95">
        <f>Lines!D103</f>
        <v>0</v>
      </c>
      <c r="F25" s="96">
        <f t="shared" si="1"/>
        <v>100</v>
      </c>
      <c r="G25" s="95">
        <f>Lines!H103</f>
        <v>0</v>
      </c>
      <c r="H25" s="97">
        <f t="shared" si="2"/>
        <v>100</v>
      </c>
    </row>
    <row r="26" spans="1:8">
      <c r="C26" s="95"/>
      <c r="D26" s="95"/>
      <c r="E26" s="95"/>
      <c r="F26" s="96"/>
      <c r="G26" s="95"/>
      <c r="H26" s="97"/>
    </row>
    <row r="27" spans="1:8">
      <c r="A27" s="24" t="s">
        <v>114</v>
      </c>
      <c r="B27" s="36"/>
      <c r="C27" s="98">
        <f>SUM(C6:C26)</f>
        <v>34008.17</v>
      </c>
      <c r="D27" s="98">
        <f>SUM(D6:D26)</f>
        <v>78357.88</v>
      </c>
      <c r="E27" s="98">
        <f t="shared" ref="E27:H27" si="3">SUM(E6:E26)</f>
        <v>-18322.149999999998</v>
      </c>
      <c r="F27" s="99">
        <f t="shared" si="3"/>
        <v>60035.729999999996</v>
      </c>
      <c r="G27" s="98">
        <f t="shared" si="3"/>
        <v>-48574.2</v>
      </c>
      <c r="H27" s="100">
        <f t="shared" si="3"/>
        <v>45469.700000000004</v>
      </c>
    </row>
    <row r="29" spans="1:8">
      <c r="C29" s="120"/>
      <c r="H29" s="120"/>
    </row>
  </sheetData>
  <pageMargins left="0.75" right="0.75" top="1" bottom="1" header="0.5" footer="0.5"/>
  <pageSetup scale="79" orientation="portrait" horizontalDpi="4294967292" verticalDpi="4294967292"/>
  <headerFooter>
    <oddFooter>&amp;C&amp;"Arial,Regular"Page &amp;P</oddFooter>
  </headerFooter>
  <ignoredErrors>
    <ignoredError sqref="F18:F2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05"/>
  <sheetViews>
    <sheetView showGridLines="0" workbookViewId="0">
      <pane xSplit="2" ySplit="6" topLeftCell="C85" activePane="bottomRight" state="frozen"/>
      <selection pane="topRight" activeCell="C1" sqref="C1"/>
      <selection pane="bottomLeft" activeCell="A7" sqref="A7"/>
      <selection pane="bottomRight" activeCell="D108" sqref="D108"/>
    </sheetView>
  </sheetViews>
  <sheetFormatPr baseColWidth="10" defaultColWidth="9.1640625" defaultRowHeight="13" outlineLevelCol="1" x14ac:dyDescent="0"/>
  <cols>
    <col min="1" max="1" width="17.5" style="2" customWidth="1"/>
    <col min="2" max="2" width="32" style="2" customWidth="1"/>
    <col min="3" max="4" width="15.33203125" style="102" customWidth="1" outlineLevel="1"/>
    <col min="5" max="5" width="15.33203125" style="15" customWidth="1"/>
    <col min="6" max="7" width="15.33203125" style="15" customWidth="1" outlineLevel="1"/>
    <col min="8" max="9" width="15.33203125" style="15" customWidth="1"/>
    <col min="10" max="10" width="3.1640625" style="2" customWidth="1"/>
    <col min="11" max="12" width="15.33203125" style="2" customWidth="1"/>
    <col min="13" max="13" width="3.1640625" style="2" customWidth="1"/>
    <col min="14" max="15" width="15.33203125" style="2" customWidth="1"/>
    <col min="16" max="16384" width="9.1640625" style="2"/>
  </cols>
  <sheetData>
    <row r="1" spans="1:15" ht="17">
      <c r="A1" s="1" t="s">
        <v>0</v>
      </c>
      <c r="I1" s="16"/>
    </row>
    <row r="2" spans="1:15">
      <c r="A2" s="3" t="s">
        <v>1</v>
      </c>
    </row>
    <row r="3" spans="1:15">
      <c r="A3" s="3" t="s">
        <v>2</v>
      </c>
      <c r="B3" s="4" t="s">
        <v>134</v>
      </c>
    </row>
    <row r="4" spans="1:15" s="6" customFormat="1" ht="12">
      <c r="A4" s="5"/>
      <c r="B4" s="5"/>
      <c r="C4" s="148" t="s">
        <v>3</v>
      </c>
      <c r="D4" s="148"/>
      <c r="E4" s="148"/>
      <c r="F4" s="148"/>
      <c r="G4" s="148"/>
      <c r="H4" s="148"/>
      <c r="I4" s="148"/>
    </row>
    <row r="5" spans="1:15" s="6" customFormat="1" ht="12">
      <c r="C5" s="21"/>
      <c r="D5" s="21"/>
      <c r="E5" s="17"/>
      <c r="F5" s="17"/>
      <c r="G5" s="17"/>
      <c r="H5" s="17"/>
      <c r="I5" s="17"/>
      <c r="K5" s="146" t="s">
        <v>115</v>
      </c>
      <c r="L5" s="147"/>
      <c r="N5" s="146" t="s">
        <v>116</v>
      </c>
      <c r="O5" s="147"/>
    </row>
    <row r="6" spans="1:15" s="10" customFormat="1" ht="12">
      <c r="A6" s="7" t="s">
        <v>4</v>
      </c>
      <c r="B6" s="7" t="s">
        <v>5</v>
      </c>
      <c r="C6" s="108" t="s">
        <v>146</v>
      </c>
      <c r="D6" s="108" t="s">
        <v>147</v>
      </c>
      <c r="E6" s="18" t="s">
        <v>7</v>
      </c>
      <c r="F6" s="108" t="s">
        <v>148</v>
      </c>
      <c r="G6" s="108"/>
      <c r="H6" s="18" t="s">
        <v>8</v>
      </c>
      <c r="I6" s="52" t="s">
        <v>9</v>
      </c>
      <c r="J6" s="5"/>
      <c r="K6" s="8" t="s">
        <v>10</v>
      </c>
      <c r="L6" s="9" t="s">
        <v>11</v>
      </c>
      <c r="M6" s="5"/>
      <c r="N6" s="8" t="s">
        <v>10</v>
      </c>
      <c r="O6" s="9" t="s">
        <v>11</v>
      </c>
    </row>
    <row r="7" spans="1:15" s="6" customFormat="1" ht="12">
      <c r="A7" s="6" t="s">
        <v>12</v>
      </c>
      <c r="B7" s="103" t="s">
        <v>13</v>
      </c>
      <c r="C7" s="109">
        <v>0</v>
      </c>
      <c r="D7" s="109"/>
      <c r="E7" s="19">
        <f>SUM(C7:D7)</f>
        <v>0</v>
      </c>
      <c r="F7" s="109">
        <v>0</v>
      </c>
      <c r="G7" s="109"/>
      <c r="H7" s="19">
        <f>SUM(F7:G7)</f>
        <v>0</v>
      </c>
      <c r="I7" s="53">
        <f>E7+H7</f>
        <v>0</v>
      </c>
      <c r="K7" s="11">
        <v>0</v>
      </c>
      <c r="L7" s="47">
        <f>I7-K7</f>
        <v>0</v>
      </c>
      <c r="N7" s="11">
        <v>0</v>
      </c>
      <c r="O7" s="47">
        <f>I7-N7</f>
        <v>0</v>
      </c>
    </row>
    <row r="8" spans="1:15" s="6" customFormat="1" ht="12">
      <c r="A8" s="6" t="s">
        <v>12</v>
      </c>
      <c r="B8" s="104" t="s">
        <v>14</v>
      </c>
      <c r="C8" s="109">
        <v>154.4</v>
      </c>
      <c r="D8" s="109"/>
      <c r="E8" s="19">
        <f t="shared" ref="E8:E31" si="0">SUM(C8:D8)</f>
        <v>154.4</v>
      </c>
      <c r="F8" s="109">
        <v>0</v>
      </c>
      <c r="G8" s="109"/>
      <c r="H8" s="19">
        <f t="shared" ref="H8:H33" si="1">SUM(F8:G8)</f>
        <v>0</v>
      </c>
      <c r="I8" s="53">
        <f t="shared" ref="I8:I34" si="2">E8+H8</f>
        <v>154.4</v>
      </c>
      <c r="K8" s="11">
        <v>0</v>
      </c>
      <c r="L8" s="47">
        <f t="shared" ref="L8:L33" si="3">I8-K8</f>
        <v>154.4</v>
      </c>
      <c r="N8" s="11">
        <v>212.9</v>
      </c>
      <c r="O8" s="47">
        <f t="shared" ref="O8:O34" si="4">I8-N8</f>
        <v>-58.5</v>
      </c>
    </row>
    <row r="9" spans="1:15" s="6" customFormat="1" ht="12">
      <c r="A9" s="6" t="s">
        <v>12</v>
      </c>
      <c r="B9" s="104" t="s">
        <v>15</v>
      </c>
      <c r="C9" s="109">
        <v>0</v>
      </c>
      <c r="D9" s="109"/>
      <c r="E9" s="19">
        <f t="shared" si="0"/>
        <v>0</v>
      </c>
      <c r="F9" s="109">
        <v>0</v>
      </c>
      <c r="G9" s="109"/>
      <c r="H9" s="19">
        <f t="shared" si="1"/>
        <v>0</v>
      </c>
      <c r="I9" s="53">
        <f t="shared" si="2"/>
        <v>0</v>
      </c>
      <c r="K9" s="11">
        <v>0</v>
      </c>
      <c r="L9" s="47">
        <f t="shared" si="3"/>
        <v>0</v>
      </c>
      <c r="N9" s="11">
        <v>0</v>
      </c>
      <c r="O9" s="47">
        <f t="shared" si="4"/>
        <v>0</v>
      </c>
    </row>
    <row r="10" spans="1:15" s="6" customFormat="1" ht="12">
      <c r="A10" s="6" t="s">
        <v>12</v>
      </c>
      <c r="B10" s="104" t="s">
        <v>16</v>
      </c>
      <c r="C10" s="109">
        <v>11365</v>
      </c>
      <c r="D10" s="109"/>
      <c r="E10" s="19">
        <f t="shared" si="0"/>
        <v>11365</v>
      </c>
      <c r="F10" s="109">
        <v>-6974.4</v>
      </c>
      <c r="G10" s="109"/>
      <c r="H10" s="19">
        <f t="shared" si="1"/>
        <v>-6974.4</v>
      </c>
      <c r="I10" s="53">
        <f t="shared" si="2"/>
        <v>4390.6000000000004</v>
      </c>
      <c r="K10" s="11">
        <v>0</v>
      </c>
      <c r="L10" s="47">
        <f t="shared" si="3"/>
        <v>4390.6000000000004</v>
      </c>
      <c r="N10" s="11">
        <v>3929.3999999999996</v>
      </c>
      <c r="O10" s="47">
        <f t="shared" si="4"/>
        <v>461.20000000000073</v>
      </c>
    </row>
    <row r="11" spans="1:15" s="6" customFormat="1" ht="12">
      <c r="A11" s="6" t="s">
        <v>12</v>
      </c>
      <c r="B11" s="104" t="s">
        <v>17</v>
      </c>
      <c r="C11" s="109">
        <v>12214.06</v>
      </c>
      <c r="D11" s="109"/>
      <c r="E11" s="19">
        <f t="shared" si="0"/>
        <v>12214.06</v>
      </c>
      <c r="F11" s="109">
        <v>0</v>
      </c>
      <c r="G11" s="109"/>
      <c r="H11" s="19">
        <f t="shared" si="1"/>
        <v>0</v>
      </c>
      <c r="I11" s="53">
        <f t="shared" si="2"/>
        <v>12214.06</v>
      </c>
      <c r="K11" s="11">
        <v>0</v>
      </c>
      <c r="L11" s="47">
        <f t="shared" si="3"/>
        <v>12214.06</v>
      </c>
      <c r="N11" s="11">
        <v>12266.16</v>
      </c>
      <c r="O11" s="47">
        <f t="shared" si="4"/>
        <v>-52.100000000000364</v>
      </c>
    </row>
    <row r="12" spans="1:15" s="6" customFormat="1" ht="12">
      <c r="A12" s="6" t="s">
        <v>12</v>
      </c>
      <c r="B12" s="104" t="s">
        <v>18</v>
      </c>
      <c r="C12" s="109">
        <v>8.1</v>
      </c>
      <c r="D12" s="109"/>
      <c r="E12" s="19">
        <f t="shared" si="0"/>
        <v>8.1</v>
      </c>
      <c r="F12" s="109">
        <v>1.24</v>
      </c>
      <c r="G12" s="109"/>
      <c r="H12" s="19">
        <f t="shared" si="1"/>
        <v>1.24</v>
      </c>
      <c r="I12" s="53">
        <f t="shared" si="2"/>
        <v>9.34</v>
      </c>
      <c r="K12" s="11">
        <v>0</v>
      </c>
      <c r="L12" s="47">
        <f t="shared" si="3"/>
        <v>9.34</v>
      </c>
      <c r="N12" s="11">
        <v>45.98</v>
      </c>
      <c r="O12" s="47">
        <f t="shared" si="4"/>
        <v>-36.64</v>
      </c>
    </row>
    <row r="13" spans="1:15" s="6" customFormat="1" ht="12">
      <c r="A13" s="6" t="s">
        <v>12</v>
      </c>
      <c r="B13" s="104" t="s">
        <v>19</v>
      </c>
      <c r="C13" s="109">
        <v>0</v>
      </c>
      <c r="D13" s="109"/>
      <c r="E13" s="19">
        <f t="shared" si="0"/>
        <v>0</v>
      </c>
      <c r="F13" s="109">
        <v>0</v>
      </c>
      <c r="G13" s="109"/>
      <c r="H13" s="19">
        <f t="shared" si="1"/>
        <v>0</v>
      </c>
      <c r="I13" s="53">
        <f t="shared" si="2"/>
        <v>0</v>
      </c>
      <c r="K13" s="11">
        <v>0</v>
      </c>
      <c r="L13" s="47">
        <f t="shared" si="3"/>
        <v>0</v>
      </c>
      <c r="N13" s="11">
        <v>787.63</v>
      </c>
      <c r="O13" s="47">
        <f t="shared" si="4"/>
        <v>-787.63</v>
      </c>
    </row>
    <row r="14" spans="1:15" s="6" customFormat="1" ht="12">
      <c r="A14" s="6" t="s">
        <v>12</v>
      </c>
      <c r="B14" s="104" t="s">
        <v>20</v>
      </c>
      <c r="C14" s="109">
        <v>2850</v>
      </c>
      <c r="D14" s="109"/>
      <c r="E14" s="19">
        <f t="shared" si="0"/>
        <v>2850</v>
      </c>
      <c r="F14" s="109">
        <v>0</v>
      </c>
      <c r="G14" s="109"/>
      <c r="H14" s="19">
        <f t="shared" si="1"/>
        <v>0</v>
      </c>
      <c r="I14" s="53">
        <f t="shared" si="2"/>
        <v>2850</v>
      </c>
      <c r="K14" s="11">
        <v>0</v>
      </c>
      <c r="L14" s="47">
        <f t="shared" si="3"/>
        <v>2850</v>
      </c>
      <c r="N14" s="11">
        <v>2575.25</v>
      </c>
      <c r="O14" s="47">
        <f t="shared" si="4"/>
        <v>274.75</v>
      </c>
    </row>
    <row r="15" spans="1:15" s="6" customFormat="1" ht="12">
      <c r="A15" s="6" t="s">
        <v>12</v>
      </c>
      <c r="B15" s="104" t="s">
        <v>21</v>
      </c>
      <c r="C15" s="109">
        <v>845</v>
      </c>
      <c r="D15" s="109"/>
      <c r="E15" s="19">
        <f t="shared" si="0"/>
        <v>845</v>
      </c>
      <c r="F15" s="109">
        <v>-1103.98</v>
      </c>
      <c r="G15" s="109"/>
      <c r="H15" s="19">
        <f t="shared" si="1"/>
        <v>-1103.98</v>
      </c>
      <c r="I15" s="53">
        <f t="shared" si="2"/>
        <v>-258.98</v>
      </c>
      <c r="K15" s="11">
        <v>0</v>
      </c>
      <c r="L15" s="47">
        <f t="shared" si="3"/>
        <v>-258.98</v>
      </c>
      <c r="N15" s="11">
        <v>4796.21</v>
      </c>
      <c r="O15" s="47">
        <f t="shared" si="4"/>
        <v>-5055.1900000000005</v>
      </c>
    </row>
    <row r="16" spans="1:15" s="6" customFormat="1" ht="12">
      <c r="A16" s="6" t="s">
        <v>12</v>
      </c>
      <c r="B16" s="104" t="s">
        <v>22</v>
      </c>
      <c r="C16" s="109">
        <v>0</v>
      </c>
      <c r="D16" s="109"/>
      <c r="E16" s="19">
        <f t="shared" si="0"/>
        <v>0</v>
      </c>
      <c r="F16" s="109">
        <v>0</v>
      </c>
      <c r="G16" s="109"/>
      <c r="H16" s="19">
        <f t="shared" si="1"/>
        <v>0</v>
      </c>
      <c r="I16" s="53">
        <f t="shared" si="2"/>
        <v>0</v>
      </c>
      <c r="K16" s="11">
        <v>0</v>
      </c>
      <c r="L16" s="47">
        <f t="shared" si="3"/>
        <v>0</v>
      </c>
      <c r="N16" s="11">
        <v>0</v>
      </c>
      <c r="O16" s="47">
        <f t="shared" si="4"/>
        <v>0</v>
      </c>
    </row>
    <row r="17" spans="1:15" s="6" customFormat="1" ht="12">
      <c r="A17" s="6" t="s">
        <v>12</v>
      </c>
      <c r="B17" s="104" t="s">
        <v>23</v>
      </c>
      <c r="C17" s="109">
        <v>69</v>
      </c>
      <c r="D17" s="109"/>
      <c r="E17" s="19">
        <f t="shared" si="0"/>
        <v>69</v>
      </c>
      <c r="F17" s="109">
        <v>0</v>
      </c>
      <c r="G17" s="109"/>
      <c r="H17" s="19">
        <f t="shared" si="1"/>
        <v>0</v>
      </c>
      <c r="I17" s="53">
        <f t="shared" si="2"/>
        <v>69</v>
      </c>
      <c r="K17" s="11">
        <v>0</v>
      </c>
      <c r="L17" s="47">
        <f t="shared" si="3"/>
        <v>69</v>
      </c>
      <c r="N17" s="11">
        <v>100</v>
      </c>
      <c r="O17" s="47">
        <f t="shared" si="4"/>
        <v>-31</v>
      </c>
    </row>
    <row r="18" spans="1:15" s="6" customFormat="1" ht="12">
      <c r="A18" s="6" t="s">
        <v>12</v>
      </c>
      <c r="B18" s="104" t="s">
        <v>24</v>
      </c>
      <c r="C18" s="109">
        <v>0</v>
      </c>
      <c r="D18" s="109"/>
      <c r="E18" s="19">
        <f t="shared" si="0"/>
        <v>0</v>
      </c>
      <c r="F18" s="109">
        <v>0</v>
      </c>
      <c r="G18" s="109"/>
      <c r="H18" s="19">
        <f t="shared" si="1"/>
        <v>0</v>
      </c>
      <c r="I18" s="53">
        <f t="shared" si="2"/>
        <v>0</v>
      </c>
      <c r="K18" s="11">
        <v>0</v>
      </c>
      <c r="L18" s="47">
        <f t="shared" si="3"/>
        <v>0</v>
      </c>
      <c r="N18" s="11">
        <v>0</v>
      </c>
      <c r="O18" s="47">
        <f t="shared" si="4"/>
        <v>0</v>
      </c>
    </row>
    <row r="19" spans="1:15" s="6" customFormat="1" ht="12">
      <c r="A19" s="6" t="s">
        <v>12</v>
      </c>
      <c r="B19" s="104" t="s">
        <v>25</v>
      </c>
      <c r="C19" s="109">
        <v>7472.69</v>
      </c>
      <c r="D19" s="109"/>
      <c r="E19" s="19">
        <f t="shared" si="0"/>
        <v>7472.69</v>
      </c>
      <c r="F19" s="109">
        <v>-72.16</v>
      </c>
      <c r="G19" s="109"/>
      <c r="H19" s="19">
        <f t="shared" si="1"/>
        <v>-72.16</v>
      </c>
      <c r="I19" s="53">
        <f t="shared" si="2"/>
        <v>7400.53</v>
      </c>
      <c r="K19" s="11">
        <v>0</v>
      </c>
      <c r="L19" s="47">
        <f t="shared" si="3"/>
        <v>7400.53</v>
      </c>
      <c r="N19" s="11">
        <v>1193.54</v>
      </c>
      <c r="O19" s="47">
        <f t="shared" si="4"/>
        <v>6206.99</v>
      </c>
    </row>
    <row r="20" spans="1:15" s="6" customFormat="1" ht="12">
      <c r="A20" s="6" t="s">
        <v>12</v>
      </c>
      <c r="B20" s="104" t="s">
        <v>26</v>
      </c>
      <c r="C20" s="109">
        <v>0</v>
      </c>
      <c r="D20" s="109"/>
      <c r="E20" s="19">
        <f t="shared" si="0"/>
        <v>0</v>
      </c>
      <c r="F20" s="109">
        <v>0</v>
      </c>
      <c r="G20" s="109"/>
      <c r="H20" s="19">
        <f t="shared" si="1"/>
        <v>0</v>
      </c>
      <c r="I20" s="53">
        <f t="shared" si="2"/>
        <v>0</v>
      </c>
      <c r="K20" s="11">
        <v>0</v>
      </c>
      <c r="L20" s="47">
        <f t="shared" si="3"/>
        <v>0</v>
      </c>
      <c r="N20" s="11">
        <v>0</v>
      </c>
      <c r="O20" s="47">
        <f t="shared" si="4"/>
        <v>0</v>
      </c>
    </row>
    <row r="21" spans="1:15" s="6" customFormat="1" ht="12">
      <c r="A21" s="6" t="s">
        <v>12</v>
      </c>
      <c r="B21" s="104" t="s">
        <v>137</v>
      </c>
      <c r="C21" s="109">
        <v>70.92</v>
      </c>
      <c r="D21" s="109"/>
      <c r="E21" s="19">
        <f t="shared" si="0"/>
        <v>70.92</v>
      </c>
      <c r="F21" s="109">
        <v>0</v>
      </c>
      <c r="G21" s="109"/>
      <c r="H21" s="19">
        <f t="shared" si="1"/>
        <v>0</v>
      </c>
      <c r="I21" s="53">
        <f t="shared" si="2"/>
        <v>70.92</v>
      </c>
      <c r="K21" s="11"/>
      <c r="L21" s="47">
        <f t="shared" si="3"/>
        <v>70.92</v>
      </c>
      <c r="N21" s="11">
        <v>0</v>
      </c>
      <c r="O21" s="47">
        <f t="shared" si="4"/>
        <v>70.92</v>
      </c>
    </row>
    <row r="22" spans="1:15" s="6" customFormat="1" ht="12">
      <c r="A22" s="6" t="s">
        <v>12</v>
      </c>
      <c r="B22" s="104" t="s">
        <v>27</v>
      </c>
      <c r="C22" s="109">
        <v>103.47</v>
      </c>
      <c r="D22" s="109"/>
      <c r="E22" s="19">
        <f t="shared" si="0"/>
        <v>103.47</v>
      </c>
      <c r="F22" s="109">
        <v>0</v>
      </c>
      <c r="G22" s="109"/>
      <c r="H22" s="19">
        <f t="shared" si="1"/>
        <v>0</v>
      </c>
      <c r="I22" s="53">
        <f t="shared" si="2"/>
        <v>103.47</v>
      </c>
      <c r="K22" s="11">
        <v>0</v>
      </c>
      <c r="L22" s="47">
        <f t="shared" si="3"/>
        <v>103.47</v>
      </c>
      <c r="N22" s="11">
        <v>251.8</v>
      </c>
      <c r="O22" s="47">
        <f t="shared" si="4"/>
        <v>-148.33000000000001</v>
      </c>
    </row>
    <row r="23" spans="1:15" s="6" customFormat="1" ht="12">
      <c r="A23" s="6" t="s">
        <v>12</v>
      </c>
      <c r="B23" s="104" t="s">
        <v>28</v>
      </c>
      <c r="C23" s="109">
        <v>4293.2</v>
      </c>
      <c r="D23" s="109"/>
      <c r="E23" s="19">
        <f t="shared" si="0"/>
        <v>4293.2</v>
      </c>
      <c r="F23" s="109">
        <v>-3333.28</v>
      </c>
      <c r="G23" s="109"/>
      <c r="H23" s="19">
        <f t="shared" si="1"/>
        <v>-3333.28</v>
      </c>
      <c r="I23" s="53">
        <f t="shared" si="2"/>
        <v>959.91999999999962</v>
      </c>
      <c r="K23" s="11">
        <v>0</v>
      </c>
      <c r="L23" s="47">
        <f t="shared" si="3"/>
        <v>959.91999999999962</v>
      </c>
      <c r="N23" s="11">
        <v>645.27999999999975</v>
      </c>
      <c r="O23" s="47">
        <f t="shared" si="4"/>
        <v>314.63999999999987</v>
      </c>
    </row>
    <row r="24" spans="1:15" s="6" customFormat="1" ht="12">
      <c r="A24" s="6" t="s">
        <v>12</v>
      </c>
      <c r="B24" s="104" t="s">
        <v>29</v>
      </c>
      <c r="C24" s="109">
        <v>259.57</v>
      </c>
      <c r="D24" s="109"/>
      <c r="E24" s="19">
        <f t="shared" si="0"/>
        <v>259.57</v>
      </c>
      <c r="F24" s="109">
        <v>0</v>
      </c>
      <c r="G24" s="109"/>
      <c r="H24" s="19">
        <f t="shared" si="1"/>
        <v>0</v>
      </c>
      <c r="I24" s="53">
        <f t="shared" si="2"/>
        <v>259.57</v>
      </c>
      <c r="K24" s="11">
        <v>0</v>
      </c>
      <c r="L24" s="47">
        <f t="shared" si="3"/>
        <v>259.57</v>
      </c>
      <c r="N24" s="11">
        <v>204.83</v>
      </c>
      <c r="O24" s="47">
        <f t="shared" si="4"/>
        <v>54.739999999999981</v>
      </c>
    </row>
    <row r="25" spans="1:15" s="6" customFormat="1" ht="12">
      <c r="A25" s="6" t="s">
        <v>12</v>
      </c>
      <c r="B25" s="104" t="s">
        <v>30</v>
      </c>
      <c r="C25" s="109">
        <v>4270</v>
      </c>
      <c r="D25" s="109"/>
      <c r="E25" s="19">
        <f t="shared" si="0"/>
        <v>4270</v>
      </c>
      <c r="F25" s="109">
        <v>-3062.4</v>
      </c>
      <c r="G25" s="109"/>
      <c r="H25" s="19">
        <f t="shared" si="1"/>
        <v>-3062.4</v>
      </c>
      <c r="I25" s="53">
        <f t="shared" si="2"/>
        <v>1207.5999999999999</v>
      </c>
      <c r="K25" s="11">
        <v>0</v>
      </c>
      <c r="L25" s="47">
        <f t="shared" si="3"/>
        <v>1207.5999999999999</v>
      </c>
      <c r="N25" s="11">
        <v>-1678.62</v>
      </c>
      <c r="O25" s="47">
        <f t="shared" si="4"/>
        <v>2886.22</v>
      </c>
    </row>
    <row r="26" spans="1:15" s="6" customFormat="1" ht="12">
      <c r="A26" s="6" t="s">
        <v>12</v>
      </c>
      <c r="B26" s="104" t="s">
        <v>31</v>
      </c>
      <c r="C26" s="109">
        <v>0</v>
      </c>
      <c r="D26" s="109"/>
      <c r="E26" s="19">
        <f t="shared" si="0"/>
        <v>0</v>
      </c>
      <c r="F26" s="109">
        <v>0</v>
      </c>
      <c r="G26" s="109"/>
      <c r="H26" s="19">
        <f t="shared" si="1"/>
        <v>0</v>
      </c>
      <c r="I26" s="53">
        <f t="shared" si="2"/>
        <v>0</v>
      </c>
      <c r="K26" s="11">
        <v>0</v>
      </c>
      <c r="L26" s="47">
        <f t="shared" si="3"/>
        <v>0</v>
      </c>
      <c r="N26" s="11">
        <v>0</v>
      </c>
      <c r="O26" s="47">
        <f t="shared" si="4"/>
        <v>0</v>
      </c>
    </row>
    <row r="27" spans="1:15" s="6" customFormat="1" ht="12">
      <c r="A27" s="6" t="s">
        <v>12</v>
      </c>
      <c r="B27" s="104" t="s">
        <v>32</v>
      </c>
      <c r="C27" s="109">
        <v>2050</v>
      </c>
      <c r="D27" s="109"/>
      <c r="E27" s="19">
        <f t="shared" si="0"/>
        <v>2050</v>
      </c>
      <c r="F27" s="109">
        <v>-72</v>
      </c>
      <c r="G27" s="109"/>
      <c r="H27" s="19">
        <f t="shared" si="1"/>
        <v>-72</v>
      </c>
      <c r="I27" s="53">
        <f t="shared" si="2"/>
        <v>1978</v>
      </c>
      <c r="K27" s="11">
        <v>0</v>
      </c>
      <c r="L27" s="47">
        <f t="shared" si="3"/>
        <v>1978</v>
      </c>
      <c r="N27" s="11">
        <v>2205</v>
      </c>
      <c r="O27" s="47">
        <f t="shared" si="4"/>
        <v>-227</v>
      </c>
    </row>
    <row r="28" spans="1:15" s="6" customFormat="1" ht="12">
      <c r="A28" s="6" t="s">
        <v>12</v>
      </c>
      <c r="B28" s="104" t="s">
        <v>117</v>
      </c>
      <c r="C28" s="109">
        <v>0</v>
      </c>
      <c r="D28" s="109"/>
      <c r="E28" s="19">
        <f t="shared" si="0"/>
        <v>0</v>
      </c>
      <c r="F28" s="109">
        <v>0</v>
      </c>
      <c r="G28" s="109"/>
      <c r="H28" s="19">
        <f t="shared" si="1"/>
        <v>0</v>
      </c>
      <c r="I28" s="53">
        <f t="shared" si="2"/>
        <v>0</v>
      </c>
      <c r="K28" s="11">
        <v>0</v>
      </c>
      <c r="L28" s="47">
        <f t="shared" si="3"/>
        <v>0</v>
      </c>
      <c r="N28" s="11">
        <v>505</v>
      </c>
      <c r="O28" s="47">
        <f t="shared" si="4"/>
        <v>-505</v>
      </c>
    </row>
    <row r="29" spans="1:15" s="6" customFormat="1" ht="12">
      <c r="A29" s="6" t="s">
        <v>12</v>
      </c>
      <c r="B29" s="104" t="s">
        <v>129</v>
      </c>
      <c r="C29" s="109">
        <v>123.17999999999999</v>
      </c>
      <c r="D29" s="109"/>
      <c r="E29" s="19">
        <f t="shared" si="0"/>
        <v>123.17999999999999</v>
      </c>
      <c r="F29" s="109">
        <v>0</v>
      </c>
      <c r="G29" s="109"/>
      <c r="H29" s="19">
        <f t="shared" si="1"/>
        <v>0</v>
      </c>
      <c r="I29" s="53">
        <f t="shared" si="2"/>
        <v>123.17999999999999</v>
      </c>
      <c r="K29" s="11"/>
      <c r="L29" s="47">
        <f t="shared" si="3"/>
        <v>123.17999999999999</v>
      </c>
      <c r="N29" s="11">
        <v>102.84000000000003</v>
      </c>
      <c r="O29" s="47">
        <f t="shared" si="4"/>
        <v>20.339999999999961</v>
      </c>
    </row>
    <row r="30" spans="1:15" s="6" customFormat="1" ht="12">
      <c r="A30" s="6" t="s">
        <v>12</v>
      </c>
      <c r="B30" s="104" t="s">
        <v>130</v>
      </c>
      <c r="C30" s="109">
        <v>390</v>
      </c>
      <c r="D30" s="109"/>
      <c r="E30" s="19">
        <f t="shared" si="0"/>
        <v>390</v>
      </c>
      <c r="F30" s="109">
        <v>0</v>
      </c>
      <c r="G30" s="109"/>
      <c r="H30" s="19">
        <f t="shared" si="1"/>
        <v>0</v>
      </c>
      <c r="I30" s="53">
        <f t="shared" si="2"/>
        <v>390</v>
      </c>
      <c r="K30" s="11"/>
      <c r="L30" s="47">
        <f t="shared" si="3"/>
        <v>390</v>
      </c>
      <c r="N30" s="11">
        <v>1135</v>
      </c>
      <c r="O30" s="47">
        <f t="shared" si="4"/>
        <v>-745</v>
      </c>
    </row>
    <row r="31" spans="1:15" s="6" customFormat="1" ht="12">
      <c r="A31" s="6" t="s">
        <v>12</v>
      </c>
      <c r="B31" s="104" t="s">
        <v>140</v>
      </c>
      <c r="C31" s="109">
        <v>228</v>
      </c>
      <c r="D31" s="109"/>
      <c r="E31" s="19">
        <f t="shared" si="0"/>
        <v>228</v>
      </c>
      <c r="F31" s="109">
        <v>-300.72000000000003</v>
      </c>
      <c r="G31" s="109"/>
      <c r="H31" s="19">
        <f t="shared" si="1"/>
        <v>-300.72000000000003</v>
      </c>
      <c r="I31" s="53">
        <f t="shared" si="2"/>
        <v>-72.720000000000027</v>
      </c>
      <c r="K31" s="11"/>
      <c r="L31" s="47">
        <f t="shared" si="3"/>
        <v>-72.720000000000027</v>
      </c>
      <c r="N31" s="11"/>
      <c r="O31" s="47">
        <f t="shared" si="4"/>
        <v>-72.720000000000027</v>
      </c>
    </row>
    <row r="32" spans="1:15" s="6" customFormat="1" ht="12">
      <c r="A32" s="6" t="s">
        <v>12</v>
      </c>
      <c r="B32" s="104" t="s">
        <v>135</v>
      </c>
      <c r="C32" s="109"/>
      <c r="D32" s="109"/>
      <c r="E32" s="19">
        <f>SUM(C32:D32)</f>
        <v>0</v>
      </c>
      <c r="F32" s="109"/>
      <c r="G32" s="109"/>
      <c r="H32" s="19">
        <f t="shared" si="1"/>
        <v>0</v>
      </c>
      <c r="I32" s="53">
        <f t="shared" si="2"/>
        <v>0</v>
      </c>
      <c r="K32" s="11">
        <v>20000</v>
      </c>
      <c r="L32" s="47">
        <f t="shared" si="3"/>
        <v>-20000</v>
      </c>
      <c r="N32" s="11">
        <v>0</v>
      </c>
      <c r="O32" s="47">
        <f t="shared" si="4"/>
        <v>0</v>
      </c>
    </row>
    <row r="33" spans="1:17" s="6" customFormat="1" ht="12">
      <c r="B33" s="104"/>
      <c r="C33" s="109">
        <v>0</v>
      </c>
      <c r="D33" s="109"/>
      <c r="E33" s="19">
        <v>0</v>
      </c>
      <c r="F33" s="109">
        <v>0</v>
      </c>
      <c r="G33" s="109"/>
      <c r="H33" s="19">
        <f t="shared" si="1"/>
        <v>0</v>
      </c>
      <c r="I33" s="53">
        <f t="shared" si="2"/>
        <v>0</v>
      </c>
      <c r="K33" s="11">
        <v>0</v>
      </c>
      <c r="L33" s="47">
        <f t="shared" si="3"/>
        <v>0</v>
      </c>
      <c r="N33" s="11">
        <v>0</v>
      </c>
      <c r="O33" s="47">
        <f t="shared" si="4"/>
        <v>0</v>
      </c>
    </row>
    <row r="34" spans="1:17" s="6" customFormat="1" ht="15">
      <c r="A34" s="110" t="s">
        <v>80</v>
      </c>
      <c r="B34" s="111"/>
      <c r="C34" s="112">
        <f t="shared" ref="C34:H34" si="5">SUM(C7:C33)</f>
        <v>46766.59</v>
      </c>
      <c r="D34" s="112">
        <f t="shared" si="5"/>
        <v>0</v>
      </c>
      <c r="E34" s="112">
        <f t="shared" si="5"/>
        <v>46766.59</v>
      </c>
      <c r="F34" s="112">
        <f t="shared" si="5"/>
        <v>-14917.699999999999</v>
      </c>
      <c r="G34" s="112">
        <f t="shared" si="5"/>
        <v>0</v>
      </c>
      <c r="H34" s="112">
        <f t="shared" si="5"/>
        <v>-14917.699999999999</v>
      </c>
      <c r="I34" s="113">
        <f t="shared" si="2"/>
        <v>31848.89</v>
      </c>
      <c r="J34" s="88"/>
      <c r="K34" s="114">
        <f t="shared" ref="K34:L34" si="6">SUM(K7:K33)</f>
        <v>20000</v>
      </c>
      <c r="L34" s="115">
        <f t="shared" si="6"/>
        <v>11848.889999999992</v>
      </c>
      <c r="M34" s="88"/>
      <c r="N34" s="114">
        <f t="shared" ref="N34" si="7">SUM(N7:N33)</f>
        <v>29278.2</v>
      </c>
      <c r="O34" s="115">
        <f t="shared" si="4"/>
        <v>2570.6899999999987</v>
      </c>
    </row>
    <row r="35" spans="1:17" s="6" customFormat="1" ht="12">
      <c r="C35" s="80"/>
      <c r="D35" s="80"/>
      <c r="E35" s="80"/>
      <c r="F35" s="19"/>
      <c r="G35" s="19"/>
      <c r="H35" s="19"/>
      <c r="I35" s="19"/>
      <c r="K35" s="19"/>
      <c r="L35" s="19"/>
      <c r="N35" s="19"/>
      <c r="O35" s="19"/>
      <c r="P35" s="19"/>
      <c r="Q35" s="19"/>
    </row>
    <row r="36" spans="1:17">
      <c r="A36" s="83"/>
      <c r="B36" s="83"/>
      <c r="C36" s="84"/>
      <c r="D36" s="84"/>
      <c r="E36" s="84"/>
      <c r="F36" s="84"/>
      <c r="G36" s="84"/>
      <c r="H36" s="84"/>
      <c r="I36" s="84"/>
      <c r="J36" s="6"/>
      <c r="K36" s="83"/>
      <c r="L36" s="83"/>
      <c r="M36" s="6"/>
      <c r="N36" s="83"/>
      <c r="O36" s="83"/>
    </row>
    <row r="37" spans="1:17">
      <c r="A37" s="6" t="s">
        <v>33</v>
      </c>
      <c r="B37" s="103" t="s">
        <v>34</v>
      </c>
      <c r="C37" s="109">
        <v>0</v>
      </c>
      <c r="D37" s="109"/>
      <c r="E37" s="19">
        <f t="shared" ref="E37:E46" si="8">SUM(C37:D37)</f>
        <v>0</v>
      </c>
      <c r="F37" s="109">
        <v>-6950</v>
      </c>
      <c r="G37" s="109"/>
      <c r="H37" s="19">
        <f t="shared" ref="H37:H46" si="9">SUM(F37:G37)</f>
        <v>-6950</v>
      </c>
      <c r="I37" s="53">
        <f t="shared" ref="I37:I87" si="10">E37+H37</f>
        <v>-6950</v>
      </c>
      <c r="J37" s="6"/>
      <c r="K37" s="11">
        <v>-7000</v>
      </c>
      <c r="L37" s="47">
        <f>I37-K37</f>
        <v>50</v>
      </c>
      <c r="M37" s="6"/>
      <c r="N37" s="11">
        <v>-6945.2799999999988</v>
      </c>
      <c r="O37" s="47">
        <f>I37-N37</f>
        <v>-4.7200000000011642</v>
      </c>
    </row>
    <row r="38" spans="1:17">
      <c r="A38" s="6" t="s">
        <v>33</v>
      </c>
      <c r="B38" s="104" t="s">
        <v>35</v>
      </c>
      <c r="C38" s="109">
        <v>0</v>
      </c>
      <c r="D38" s="109"/>
      <c r="E38" s="19">
        <f t="shared" si="8"/>
        <v>0</v>
      </c>
      <c r="F38" s="109">
        <v>0</v>
      </c>
      <c r="G38" s="109"/>
      <c r="H38" s="19">
        <f t="shared" si="9"/>
        <v>0</v>
      </c>
      <c r="I38" s="53">
        <f t="shared" si="10"/>
        <v>0</v>
      </c>
      <c r="J38" s="6"/>
      <c r="K38" s="11">
        <v>0</v>
      </c>
      <c r="L38" s="47">
        <f t="shared" ref="L38:L87" si="11">I38-K38</f>
        <v>0</v>
      </c>
      <c r="M38" s="6"/>
      <c r="N38" s="11">
        <v>0</v>
      </c>
      <c r="O38" s="47">
        <f t="shared" ref="O38:O87" si="12">I38-N38</f>
        <v>0</v>
      </c>
    </row>
    <row r="39" spans="1:17">
      <c r="A39" s="6" t="s">
        <v>33</v>
      </c>
      <c r="B39" s="104" t="s">
        <v>36</v>
      </c>
      <c r="C39" s="109">
        <v>0</v>
      </c>
      <c r="D39" s="109"/>
      <c r="E39" s="19">
        <f t="shared" si="8"/>
        <v>0</v>
      </c>
      <c r="F39" s="109">
        <v>0</v>
      </c>
      <c r="G39" s="109"/>
      <c r="H39" s="19">
        <f t="shared" si="9"/>
        <v>0</v>
      </c>
      <c r="I39" s="53">
        <f t="shared" si="10"/>
        <v>0</v>
      </c>
      <c r="J39" s="6"/>
      <c r="K39" s="11">
        <v>0</v>
      </c>
      <c r="L39" s="47">
        <f t="shared" si="11"/>
        <v>0</v>
      </c>
      <c r="M39" s="6"/>
      <c r="N39" s="11">
        <v>0</v>
      </c>
      <c r="O39" s="47">
        <f t="shared" si="12"/>
        <v>0</v>
      </c>
    </row>
    <row r="40" spans="1:17">
      <c r="A40" s="6" t="s">
        <v>33</v>
      </c>
      <c r="B40" s="104" t="s">
        <v>37</v>
      </c>
      <c r="C40" s="109">
        <v>0</v>
      </c>
      <c r="D40" s="109"/>
      <c r="E40" s="19">
        <f t="shared" si="8"/>
        <v>0</v>
      </c>
      <c r="F40" s="109">
        <v>0</v>
      </c>
      <c r="G40" s="109"/>
      <c r="H40" s="19">
        <f t="shared" si="9"/>
        <v>0</v>
      </c>
      <c r="I40" s="53">
        <f t="shared" si="10"/>
        <v>0</v>
      </c>
      <c r="J40" s="6"/>
      <c r="K40" s="11">
        <v>-500</v>
      </c>
      <c r="L40" s="47">
        <f t="shared" si="11"/>
        <v>500</v>
      </c>
      <c r="M40" s="6"/>
      <c r="N40" s="11">
        <v>-104.42</v>
      </c>
      <c r="O40" s="47">
        <f t="shared" si="12"/>
        <v>104.42</v>
      </c>
    </row>
    <row r="41" spans="1:17">
      <c r="A41" s="6" t="s">
        <v>33</v>
      </c>
      <c r="B41" s="104" t="s">
        <v>38</v>
      </c>
      <c r="C41" s="109">
        <v>0</v>
      </c>
      <c r="D41" s="109"/>
      <c r="E41" s="19">
        <f t="shared" si="8"/>
        <v>0</v>
      </c>
      <c r="F41" s="109">
        <v>-388.46000000000004</v>
      </c>
      <c r="G41" s="109"/>
      <c r="H41" s="19">
        <f t="shared" si="9"/>
        <v>-388.46000000000004</v>
      </c>
      <c r="I41" s="53">
        <f t="shared" si="10"/>
        <v>-388.46000000000004</v>
      </c>
      <c r="J41" s="6"/>
      <c r="K41" s="11">
        <v>-400</v>
      </c>
      <c r="L41" s="47">
        <f t="shared" si="11"/>
        <v>11.539999999999964</v>
      </c>
      <c r="M41" s="6"/>
      <c r="N41" s="11">
        <v>-152.82</v>
      </c>
      <c r="O41" s="47">
        <f t="shared" si="12"/>
        <v>-235.64000000000004</v>
      </c>
    </row>
    <row r="42" spans="1:17">
      <c r="A42" s="6" t="s">
        <v>33</v>
      </c>
      <c r="B42" s="104" t="s">
        <v>39</v>
      </c>
      <c r="C42" s="109">
        <v>709.25</v>
      </c>
      <c r="D42" s="109"/>
      <c r="E42" s="19">
        <f t="shared" si="8"/>
        <v>709.25</v>
      </c>
      <c r="F42" s="109">
        <v>0</v>
      </c>
      <c r="G42" s="109"/>
      <c r="H42" s="19">
        <f t="shared" si="9"/>
        <v>0</v>
      </c>
      <c r="I42" s="53">
        <f t="shared" si="10"/>
        <v>709.25</v>
      </c>
      <c r="J42" s="6"/>
      <c r="K42" s="11">
        <v>0</v>
      </c>
      <c r="L42" s="47">
        <f t="shared" si="11"/>
        <v>709.25</v>
      </c>
      <c r="M42" s="6"/>
      <c r="N42" s="11">
        <v>0</v>
      </c>
      <c r="O42" s="47">
        <f t="shared" si="12"/>
        <v>709.25</v>
      </c>
    </row>
    <row r="43" spans="1:17">
      <c r="A43" s="6" t="s">
        <v>33</v>
      </c>
      <c r="B43" s="104" t="s">
        <v>40</v>
      </c>
      <c r="C43" s="109">
        <v>0</v>
      </c>
      <c r="D43" s="109"/>
      <c r="E43" s="19">
        <f t="shared" si="8"/>
        <v>0</v>
      </c>
      <c r="F43" s="109">
        <v>0</v>
      </c>
      <c r="G43" s="109"/>
      <c r="H43" s="19">
        <f t="shared" si="9"/>
        <v>0</v>
      </c>
      <c r="I43" s="53">
        <f t="shared" si="10"/>
        <v>0</v>
      </c>
      <c r="J43" s="6"/>
      <c r="K43" s="11">
        <v>0</v>
      </c>
      <c r="L43" s="47">
        <f t="shared" si="11"/>
        <v>0</v>
      </c>
      <c r="M43" s="6"/>
      <c r="N43" s="11">
        <v>0</v>
      </c>
      <c r="O43" s="47">
        <f t="shared" si="12"/>
        <v>0</v>
      </c>
    </row>
    <row r="44" spans="1:17">
      <c r="A44" s="6" t="s">
        <v>33</v>
      </c>
      <c r="B44" s="104" t="s">
        <v>141</v>
      </c>
      <c r="C44" s="109">
        <v>930</v>
      </c>
      <c r="D44" s="109"/>
      <c r="E44" s="19">
        <f t="shared" si="8"/>
        <v>930</v>
      </c>
      <c r="F44" s="109">
        <v>-837</v>
      </c>
      <c r="G44" s="109"/>
      <c r="H44" s="19">
        <f t="shared" si="9"/>
        <v>-837</v>
      </c>
      <c r="I44" s="53">
        <f t="shared" si="10"/>
        <v>93</v>
      </c>
      <c r="J44" s="6"/>
      <c r="K44" s="11">
        <v>0</v>
      </c>
      <c r="L44" s="47">
        <f t="shared" si="11"/>
        <v>93</v>
      </c>
      <c r="M44" s="6"/>
      <c r="N44" s="11">
        <v>0</v>
      </c>
      <c r="O44" s="47">
        <f t="shared" si="12"/>
        <v>93</v>
      </c>
    </row>
    <row r="45" spans="1:17">
      <c r="A45" s="6" t="s">
        <v>33</v>
      </c>
      <c r="B45" s="104" t="s">
        <v>145</v>
      </c>
      <c r="C45" s="109">
        <v>0</v>
      </c>
      <c r="D45" s="109"/>
      <c r="E45" s="19">
        <f t="shared" si="8"/>
        <v>0</v>
      </c>
      <c r="F45" s="109">
        <v>-392.15999999999997</v>
      </c>
      <c r="G45" s="109"/>
      <c r="H45" s="19">
        <f t="shared" si="9"/>
        <v>-392.15999999999997</v>
      </c>
      <c r="I45" s="53">
        <f t="shared" si="10"/>
        <v>-392.15999999999997</v>
      </c>
      <c r="J45" s="6"/>
      <c r="K45" s="11">
        <v>0</v>
      </c>
      <c r="L45" s="47">
        <f t="shared" si="11"/>
        <v>-392.15999999999997</v>
      </c>
      <c r="M45" s="6"/>
      <c r="N45" s="11">
        <v>0</v>
      </c>
      <c r="O45" s="47">
        <f t="shared" si="12"/>
        <v>-392.15999999999997</v>
      </c>
    </row>
    <row r="46" spans="1:17">
      <c r="A46" s="6"/>
      <c r="B46" s="104"/>
      <c r="C46" s="109">
        <v>0</v>
      </c>
      <c r="D46" s="109"/>
      <c r="E46" s="19">
        <f t="shared" si="8"/>
        <v>0</v>
      </c>
      <c r="F46" s="109">
        <v>0</v>
      </c>
      <c r="G46" s="109"/>
      <c r="H46" s="19">
        <f t="shared" si="9"/>
        <v>0</v>
      </c>
      <c r="I46" s="53">
        <f t="shared" si="10"/>
        <v>0</v>
      </c>
      <c r="J46" s="6"/>
      <c r="K46" s="11">
        <v>0</v>
      </c>
      <c r="L46" s="47">
        <f t="shared" si="11"/>
        <v>0</v>
      </c>
      <c r="M46" s="6"/>
      <c r="N46" s="11">
        <v>0</v>
      </c>
      <c r="O46" s="47">
        <f t="shared" si="12"/>
        <v>0</v>
      </c>
    </row>
    <row r="47" spans="1:17">
      <c r="A47" s="12" t="s">
        <v>81</v>
      </c>
      <c r="B47" s="105"/>
      <c r="C47" s="20">
        <f>SUM(C37:C46)</f>
        <v>1639.25</v>
      </c>
      <c r="D47" s="20">
        <f>SUM(D36:D46)</f>
        <v>0</v>
      </c>
      <c r="E47" s="20">
        <f>SUM(E36:E46)</f>
        <v>1639.25</v>
      </c>
      <c r="F47" s="20">
        <f t="shared" ref="F47" si="13">SUM(F36:F46)</f>
        <v>-8567.6200000000008</v>
      </c>
      <c r="G47" s="20">
        <f t="shared" ref="G47" si="14">SUM(G36:G46)</f>
        <v>0</v>
      </c>
      <c r="H47" s="20">
        <f>SUM(H37:H46)</f>
        <v>-8567.6200000000008</v>
      </c>
      <c r="I47" s="50">
        <f t="shared" si="10"/>
        <v>-6928.3700000000008</v>
      </c>
      <c r="J47" s="6"/>
      <c r="K47" s="13">
        <f t="shared" ref="K47" si="15">SUM(K37:K46)</f>
        <v>-7900</v>
      </c>
      <c r="L47" s="48">
        <f t="shared" si="11"/>
        <v>971.6299999999992</v>
      </c>
      <c r="M47" s="6"/>
      <c r="N47" s="13">
        <f t="shared" ref="N47" si="16">SUM(N37:N46)</f>
        <v>-7202.5199999999986</v>
      </c>
      <c r="O47" s="48">
        <f t="shared" si="12"/>
        <v>274.14999999999782</v>
      </c>
    </row>
    <row r="48" spans="1:17">
      <c r="A48" s="6"/>
      <c r="B48" s="104"/>
      <c r="C48" s="109"/>
      <c r="D48" s="109"/>
      <c r="E48" s="19">
        <f t="shared" ref="E48:E59" si="17">SUM(C48:D48)</f>
        <v>0</v>
      </c>
      <c r="F48" s="109"/>
      <c r="G48" s="109"/>
      <c r="H48" s="19">
        <f t="shared" ref="H48:H59" si="18">SUM(F48:G48)</f>
        <v>0</v>
      </c>
      <c r="I48" s="53">
        <f t="shared" si="10"/>
        <v>0</v>
      </c>
      <c r="J48" s="6"/>
      <c r="K48" s="11"/>
      <c r="L48" s="47">
        <f t="shared" si="11"/>
        <v>0</v>
      </c>
      <c r="M48" s="6"/>
      <c r="N48" s="11"/>
      <c r="O48" s="47">
        <f t="shared" si="12"/>
        <v>0</v>
      </c>
    </row>
    <row r="49" spans="1:15">
      <c r="A49" s="6" t="s">
        <v>41</v>
      </c>
      <c r="B49" s="104" t="s">
        <v>42</v>
      </c>
      <c r="C49" s="109">
        <v>340</v>
      </c>
      <c r="D49" s="109"/>
      <c r="E49" s="19">
        <f t="shared" si="17"/>
        <v>340</v>
      </c>
      <c r="F49" s="109">
        <v>-783</v>
      </c>
      <c r="G49" s="109"/>
      <c r="H49" s="19">
        <f t="shared" si="18"/>
        <v>-783</v>
      </c>
      <c r="I49" s="53">
        <f t="shared" si="10"/>
        <v>-443</v>
      </c>
      <c r="J49" s="6"/>
      <c r="K49" s="11">
        <v>-500</v>
      </c>
      <c r="L49" s="47">
        <f t="shared" si="11"/>
        <v>57</v>
      </c>
      <c r="M49" s="6"/>
      <c r="N49" s="11">
        <v>-494.22</v>
      </c>
      <c r="O49" s="47">
        <f t="shared" si="12"/>
        <v>51.220000000000027</v>
      </c>
    </row>
    <row r="50" spans="1:15">
      <c r="A50" s="6" t="s">
        <v>41</v>
      </c>
      <c r="B50" s="104" t="s">
        <v>43</v>
      </c>
      <c r="C50" s="109">
        <v>0</v>
      </c>
      <c r="D50" s="109"/>
      <c r="E50" s="19">
        <f t="shared" si="17"/>
        <v>0</v>
      </c>
      <c r="F50" s="109">
        <v>-540.47</v>
      </c>
      <c r="G50" s="109"/>
      <c r="H50" s="19">
        <f t="shared" si="18"/>
        <v>-540.47</v>
      </c>
      <c r="I50" s="53">
        <f t="shared" si="10"/>
        <v>-540.47</v>
      </c>
      <c r="J50" s="6"/>
      <c r="K50" s="11">
        <v>-1400</v>
      </c>
      <c r="L50" s="47">
        <f t="shared" si="11"/>
        <v>859.53</v>
      </c>
      <c r="M50" s="6"/>
      <c r="N50" s="11">
        <v>-552.67000000000007</v>
      </c>
      <c r="O50" s="47">
        <f t="shared" si="12"/>
        <v>12.200000000000045</v>
      </c>
    </row>
    <row r="51" spans="1:15">
      <c r="A51" s="6" t="s">
        <v>41</v>
      </c>
      <c r="B51" s="104" t="s">
        <v>74</v>
      </c>
      <c r="C51" s="109">
        <v>0</v>
      </c>
      <c r="D51" s="109"/>
      <c r="E51" s="19">
        <f t="shared" si="17"/>
        <v>0</v>
      </c>
      <c r="F51" s="109">
        <v>-4000</v>
      </c>
      <c r="G51" s="109"/>
      <c r="H51" s="19">
        <f t="shared" si="18"/>
        <v>-4000</v>
      </c>
      <c r="I51" s="53">
        <f t="shared" si="10"/>
        <v>-4000</v>
      </c>
      <c r="J51" s="6"/>
      <c r="K51" s="11">
        <v>-4000</v>
      </c>
      <c r="L51" s="47">
        <f t="shared" si="11"/>
        <v>0</v>
      </c>
      <c r="M51" s="6"/>
      <c r="N51" s="11">
        <v>0</v>
      </c>
      <c r="O51" s="47">
        <f t="shared" si="12"/>
        <v>-4000</v>
      </c>
    </row>
    <row r="52" spans="1:15">
      <c r="A52" s="6" t="s">
        <v>41</v>
      </c>
      <c r="B52" s="104" t="s">
        <v>44</v>
      </c>
      <c r="C52" s="109">
        <v>0</v>
      </c>
      <c r="D52" s="109"/>
      <c r="E52" s="19">
        <f t="shared" si="17"/>
        <v>0</v>
      </c>
      <c r="F52" s="109">
        <v>0</v>
      </c>
      <c r="G52" s="109"/>
      <c r="H52" s="19">
        <f t="shared" si="18"/>
        <v>0</v>
      </c>
      <c r="I52" s="53">
        <f t="shared" si="10"/>
        <v>0</v>
      </c>
      <c r="J52" s="6"/>
      <c r="K52" s="11">
        <v>-1000</v>
      </c>
      <c r="L52" s="47">
        <f t="shared" si="11"/>
        <v>1000</v>
      </c>
      <c r="M52" s="6"/>
      <c r="N52" s="11">
        <v>-14.54</v>
      </c>
      <c r="O52" s="47">
        <f t="shared" si="12"/>
        <v>14.54</v>
      </c>
    </row>
    <row r="53" spans="1:15">
      <c r="A53" s="6" t="s">
        <v>41</v>
      </c>
      <c r="B53" s="104" t="s">
        <v>45</v>
      </c>
      <c r="C53" s="109">
        <v>0</v>
      </c>
      <c r="D53" s="109"/>
      <c r="E53" s="19">
        <f t="shared" si="17"/>
        <v>0</v>
      </c>
      <c r="F53" s="109">
        <v>-1892.77</v>
      </c>
      <c r="G53" s="109"/>
      <c r="H53" s="19">
        <f t="shared" si="18"/>
        <v>-1892.77</v>
      </c>
      <c r="I53" s="53">
        <f t="shared" si="10"/>
        <v>-1892.77</v>
      </c>
      <c r="J53" s="6"/>
      <c r="K53" s="11">
        <v>-2000</v>
      </c>
      <c r="L53" s="47">
        <f t="shared" si="11"/>
        <v>107.23000000000002</v>
      </c>
      <c r="M53" s="6"/>
      <c r="N53" s="11">
        <v>-1892.77</v>
      </c>
      <c r="O53" s="47">
        <f t="shared" si="12"/>
        <v>0</v>
      </c>
    </row>
    <row r="54" spans="1:15">
      <c r="A54" s="6" t="s">
        <v>41</v>
      </c>
      <c r="B54" s="104" t="s">
        <v>46</v>
      </c>
      <c r="C54" s="109">
        <v>0</v>
      </c>
      <c r="D54" s="109"/>
      <c r="E54" s="19">
        <f t="shared" si="17"/>
        <v>0</v>
      </c>
      <c r="F54" s="109">
        <v>-2180.15</v>
      </c>
      <c r="G54" s="109"/>
      <c r="H54" s="19">
        <f t="shared" si="18"/>
        <v>-2180.15</v>
      </c>
      <c r="I54" s="53">
        <f t="shared" si="10"/>
        <v>-2180.15</v>
      </c>
      <c r="J54" s="6"/>
      <c r="K54" s="11">
        <v>-5400</v>
      </c>
      <c r="L54" s="47">
        <f t="shared" si="11"/>
        <v>3219.85</v>
      </c>
      <c r="M54" s="6"/>
      <c r="N54" s="11">
        <v>-3215.03</v>
      </c>
      <c r="O54" s="47">
        <f t="shared" si="12"/>
        <v>1034.8800000000001</v>
      </c>
    </row>
    <row r="55" spans="1:15">
      <c r="A55" s="6" t="s">
        <v>41</v>
      </c>
      <c r="B55" s="104" t="s">
        <v>47</v>
      </c>
      <c r="C55" s="109">
        <v>0</v>
      </c>
      <c r="D55" s="109"/>
      <c r="E55" s="19">
        <f t="shared" si="17"/>
        <v>0</v>
      </c>
      <c r="F55" s="109">
        <v>0</v>
      </c>
      <c r="G55" s="109"/>
      <c r="H55" s="19">
        <f t="shared" si="18"/>
        <v>0</v>
      </c>
      <c r="I55" s="53">
        <f t="shared" si="10"/>
        <v>0</v>
      </c>
      <c r="J55" s="6"/>
      <c r="K55" s="11">
        <v>0</v>
      </c>
      <c r="L55" s="47">
        <f t="shared" si="11"/>
        <v>0</v>
      </c>
      <c r="M55" s="6"/>
      <c r="N55" s="11">
        <v>0</v>
      </c>
      <c r="O55" s="47">
        <f t="shared" si="12"/>
        <v>0</v>
      </c>
    </row>
    <row r="56" spans="1:15">
      <c r="A56" s="6" t="s">
        <v>41</v>
      </c>
      <c r="B56" s="104" t="s">
        <v>48</v>
      </c>
      <c r="C56" s="109">
        <v>2200.0700000000002</v>
      </c>
      <c r="D56" s="109"/>
      <c r="E56" s="19">
        <f t="shared" si="17"/>
        <v>2200.0700000000002</v>
      </c>
      <c r="F56" s="109">
        <v>-3132.06</v>
      </c>
      <c r="G56" s="109"/>
      <c r="H56" s="19">
        <f t="shared" si="18"/>
        <v>-3132.06</v>
      </c>
      <c r="I56" s="53">
        <f t="shared" si="10"/>
        <v>-931.98999999999978</v>
      </c>
      <c r="J56" s="6"/>
      <c r="K56" s="11">
        <v>0</v>
      </c>
      <c r="L56" s="47">
        <f t="shared" si="11"/>
        <v>-931.98999999999978</v>
      </c>
      <c r="M56" s="6"/>
      <c r="N56" s="11">
        <v>-2284.94</v>
      </c>
      <c r="O56" s="47">
        <f t="shared" si="12"/>
        <v>1352.9500000000003</v>
      </c>
    </row>
    <row r="57" spans="1:15">
      <c r="A57" s="6" t="s">
        <v>41</v>
      </c>
      <c r="B57" s="104" t="s">
        <v>131</v>
      </c>
      <c r="C57" s="109">
        <v>126</v>
      </c>
      <c r="D57" s="109"/>
      <c r="E57" s="19">
        <f t="shared" si="17"/>
        <v>126</v>
      </c>
      <c r="F57" s="109">
        <v>-213.48</v>
      </c>
      <c r="G57" s="109"/>
      <c r="H57" s="19">
        <f t="shared" si="18"/>
        <v>-213.48</v>
      </c>
      <c r="I57" s="53">
        <f t="shared" si="10"/>
        <v>-87.47999999999999</v>
      </c>
      <c r="J57" s="6"/>
      <c r="K57" s="11">
        <v>-150</v>
      </c>
      <c r="L57" s="47">
        <f t="shared" si="11"/>
        <v>62.52000000000001</v>
      </c>
      <c r="M57" s="6"/>
      <c r="N57" s="11">
        <v>-138.6</v>
      </c>
      <c r="O57" s="47">
        <f t="shared" si="12"/>
        <v>51.120000000000005</v>
      </c>
    </row>
    <row r="58" spans="1:15">
      <c r="A58" s="6" t="s">
        <v>41</v>
      </c>
      <c r="B58" s="104" t="s">
        <v>132</v>
      </c>
      <c r="C58" s="109">
        <v>0</v>
      </c>
      <c r="D58" s="109"/>
      <c r="E58" s="19">
        <f t="shared" si="17"/>
        <v>0</v>
      </c>
      <c r="F58" s="109">
        <v>0</v>
      </c>
      <c r="G58" s="109"/>
      <c r="H58" s="19">
        <f t="shared" si="18"/>
        <v>0</v>
      </c>
      <c r="I58" s="53">
        <f t="shared" si="10"/>
        <v>0</v>
      </c>
      <c r="J58" s="6"/>
      <c r="K58" s="11">
        <v>0</v>
      </c>
      <c r="L58" s="47">
        <f t="shared" si="11"/>
        <v>0</v>
      </c>
      <c r="M58" s="6"/>
      <c r="N58" s="11">
        <v>-518.52</v>
      </c>
      <c r="O58" s="47">
        <f t="shared" si="12"/>
        <v>518.52</v>
      </c>
    </row>
    <row r="59" spans="1:15">
      <c r="A59" s="6"/>
      <c r="B59" s="104"/>
      <c r="C59" s="109"/>
      <c r="D59" s="109"/>
      <c r="E59" s="19">
        <f t="shared" si="17"/>
        <v>0</v>
      </c>
      <c r="F59" s="109"/>
      <c r="G59" s="109"/>
      <c r="H59" s="19">
        <f t="shared" si="18"/>
        <v>0</v>
      </c>
      <c r="I59" s="53">
        <f t="shared" si="10"/>
        <v>0</v>
      </c>
      <c r="J59" s="6"/>
      <c r="K59" s="11">
        <v>0</v>
      </c>
      <c r="L59" s="47">
        <f t="shared" si="11"/>
        <v>0</v>
      </c>
      <c r="M59" s="6"/>
      <c r="N59" s="11">
        <v>0</v>
      </c>
      <c r="O59" s="47">
        <f t="shared" si="12"/>
        <v>0</v>
      </c>
    </row>
    <row r="60" spans="1:15">
      <c r="A60" s="12" t="s">
        <v>82</v>
      </c>
      <c r="B60" s="105"/>
      <c r="C60" s="20">
        <f>SUM(C49:C59)</f>
        <v>2666.07</v>
      </c>
      <c r="D60" s="20">
        <f>SUM(D49:D59)</f>
        <v>0</v>
      </c>
      <c r="E60" s="20">
        <f>SUM(E49:E59)</f>
        <v>2666.07</v>
      </c>
      <c r="F60" s="20">
        <f t="shared" ref="F60:G60" si="19">SUM(F49:F59)</f>
        <v>-12741.929999999998</v>
      </c>
      <c r="G60" s="20">
        <f t="shared" si="19"/>
        <v>0</v>
      </c>
      <c r="H60" s="20">
        <f>SUM(H49:H59)</f>
        <v>-12741.929999999998</v>
      </c>
      <c r="I60" s="50">
        <f t="shared" si="10"/>
        <v>-10075.859999999999</v>
      </c>
      <c r="J60" s="6"/>
      <c r="K60" s="13">
        <f>SUM(K49:K59)</f>
        <v>-14450</v>
      </c>
      <c r="L60" s="48">
        <f t="shared" si="11"/>
        <v>4374.1400000000012</v>
      </c>
      <c r="M60" s="6"/>
      <c r="N60" s="13">
        <f>SUM(N49:N59)</f>
        <v>-9111.2900000000009</v>
      </c>
      <c r="O60" s="48">
        <f t="shared" si="12"/>
        <v>-964.56999999999789</v>
      </c>
    </row>
    <row r="61" spans="1:15">
      <c r="A61" s="6"/>
      <c r="B61" s="104"/>
      <c r="C61" s="109"/>
      <c r="D61" s="109"/>
      <c r="E61" s="19">
        <f t="shared" ref="E61:E67" si="20">SUM(C61:D61)</f>
        <v>0</v>
      </c>
      <c r="F61" s="109"/>
      <c r="G61" s="109"/>
      <c r="H61" s="19">
        <f t="shared" ref="H61:H67" si="21">SUM(F61:G61)</f>
        <v>0</v>
      </c>
      <c r="I61" s="53">
        <f t="shared" si="10"/>
        <v>0</v>
      </c>
      <c r="J61" s="6"/>
      <c r="K61" s="11"/>
      <c r="L61" s="47">
        <f t="shared" si="11"/>
        <v>0</v>
      </c>
      <c r="M61" s="6"/>
      <c r="N61" s="11"/>
      <c r="O61" s="47">
        <f t="shared" si="12"/>
        <v>0</v>
      </c>
    </row>
    <row r="62" spans="1:15">
      <c r="A62" s="6" t="s">
        <v>49</v>
      </c>
      <c r="B62" s="104" t="s">
        <v>50</v>
      </c>
      <c r="C62" s="109">
        <v>1064</v>
      </c>
      <c r="D62" s="109"/>
      <c r="E62" s="19">
        <f t="shared" si="20"/>
        <v>1064</v>
      </c>
      <c r="F62" s="109">
        <v>-1860</v>
      </c>
      <c r="G62" s="109"/>
      <c r="H62" s="19">
        <f t="shared" si="21"/>
        <v>-1860</v>
      </c>
      <c r="I62" s="53">
        <f t="shared" si="10"/>
        <v>-796</v>
      </c>
      <c r="J62" s="6"/>
      <c r="K62" s="11">
        <v>0</v>
      </c>
      <c r="L62" s="47">
        <f t="shared" si="11"/>
        <v>-796</v>
      </c>
      <c r="M62" s="6"/>
      <c r="N62" s="11">
        <v>0</v>
      </c>
      <c r="O62" s="47">
        <f t="shared" si="12"/>
        <v>-796</v>
      </c>
    </row>
    <row r="63" spans="1:15">
      <c r="A63" s="6" t="s">
        <v>49</v>
      </c>
      <c r="B63" s="104" t="s">
        <v>51</v>
      </c>
      <c r="C63" s="109">
        <v>1337</v>
      </c>
      <c r="D63" s="109"/>
      <c r="E63" s="19">
        <f t="shared" si="20"/>
        <v>1337</v>
      </c>
      <c r="F63" s="109">
        <v>-5778</v>
      </c>
      <c r="G63" s="109"/>
      <c r="H63" s="19">
        <f t="shared" si="21"/>
        <v>-5778</v>
      </c>
      <c r="I63" s="53">
        <f t="shared" si="10"/>
        <v>-4441</v>
      </c>
      <c r="J63" s="6"/>
      <c r="K63" s="11">
        <v>-4000</v>
      </c>
      <c r="L63" s="47">
        <f t="shared" si="11"/>
        <v>-441</v>
      </c>
      <c r="M63" s="6"/>
      <c r="N63" s="11">
        <v>-5403</v>
      </c>
      <c r="O63" s="47">
        <f t="shared" si="12"/>
        <v>962</v>
      </c>
    </row>
    <row r="64" spans="1:15">
      <c r="A64" s="6" t="s">
        <v>49</v>
      </c>
      <c r="B64" s="104" t="s">
        <v>52</v>
      </c>
      <c r="C64" s="109">
        <v>510</v>
      </c>
      <c r="D64" s="109"/>
      <c r="E64" s="19">
        <f t="shared" si="20"/>
        <v>510</v>
      </c>
      <c r="F64" s="109">
        <v>0</v>
      </c>
      <c r="G64" s="109"/>
      <c r="H64" s="19">
        <f t="shared" si="21"/>
        <v>0</v>
      </c>
      <c r="I64" s="53">
        <f t="shared" si="10"/>
        <v>510</v>
      </c>
      <c r="J64" s="6"/>
      <c r="K64" s="11">
        <v>0</v>
      </c>
      <c r="L64" s="47">
        <f t="shared" si="11"/>
        <v>510</v>
      </c>
      <c r="M64" s="6"/>
      <c r="N64" s="11">
        <v>0</v>
      </c>
      <c r="O64" s="47">
        <f t="shared" si="12"/>
        <v>510</v>
      </c>
    </row>
    <row r="65" spans="1:15">
      <c r="A65" s="6" t="s">
        <v>49</v>
      </c>
      <c r="B65" s="104" t="s">
        <v>53</v>
      </c>
      <c r="C65" s="109">
        <v>0</v>
      </c>
      <c r="D65" s="109"/>
      <c r="E65" s="19">
        <f t="shared" si="20"/>
        <v>0</v>
      </c>
      <c r="F65" s="109">
        <v>-1710</v>
      </c>
      <c r="G65" s="109"/>
      <c r="H65" s="19">
        <f t="shared" si="21"/>
        <v>-1710</v>
      </c>
      <c r="I65" s="53">
        <f t="shared" si="10"/>
        <v>-1710</v>
      </c>
      <c r="J65" s="6"/>
      <c r="K65" s="11">
        <v>-3000</v>
      </c>
      <c r="L65" s="47">
        <f t="shared" si="11"/>
        <v>1290</v>
      </c>
      <c r="M65" s="6"/>
      <c r="N65" s="11">
        <v>-2800</v>
      </c>
      <c r="O65" s="47">
        <f t="shared" si="12"/>
        <v>1090</v>
      </c>
    </row>
    <row r="66" spans="1:15">
      <c r="A66" s="6" t="s">
        <v>49</v>
      </c>
      <c r="B66" s="104" t="s">
        <v>54</v>
      </c>
      <c r="C66" s="109">
        <v>1525</v>
      </c>
      <c r="D66" s="109"/>
      <c r="E66" s="19">
        <f t="shared" si="20"/>
        <v>1525</v>
      </c>
      <c r="F66" s="109">
        <v>-5012</v>
      </c>
      <c r="G66" s="109"/>
      <c r="H66" s="19">
        <f t="shared" si="21"/>
        <v>-5012</v>
      </c>
      <c r="I66" s="53">
        <f t="shared" si="10"/>
        <v>-3487</v>
      </c>
      <c r="J66" s="6"/>
      <c r="K66" s="11">
        <v>-3000</v>
      </c>
      <c r="L66" s="47">
        <f t="shared" si="11"/>
        <v>-487</v>
      </c>
      <c r="M66" s="6"/>
      <c r="N66" s="11">
        <v>-2290.5</v>
      </c>
      <c r="O66" s="47">
        <f t="shared" si="12"/>
        <v>-1196.5</v>
      </c>
    </row>
    <row r="67" spans="1:15">
      <c r="A67" s="6"/>
      <c r="B67" s="104"/>
      <c r="C67" s="109"/>
      <c r="D67" s="109"/>
      <c r="E67" s="19">
        <f t="shared" si="20"/>
        <v>0</v>
      </c>
      <c r="F67" s="109"/>
      <c r="G67" s="109"/>
      <c r="H67" s="19">
        <f t="shared" si="21"/>
        <v>0</v>
      </c>
      <c r="I67" s="53">
        <f t="shared" si="10"/>
        <v>0</v>
      </c>
      <c r="J67" s="6"/>
      <c r="K67" s="11">
        <v>0</v>
      </c>
      <c r="L67" s="47">
        <f t="shared" si="11"/>
        <v>0</v>
      </c>
      <c r="M67" s="6"/>
      <c r="N67" s="11">
        <v>0</v>
      </c>
      <c r="O67" s="47">
        <f t="shared" si="12"/>
        <v>0</v>
      </c>
    </row>
    <row r="68" spans="1:15">
      <c r="A68" s="12" t="s">
        <v>83</v>
      </c>
      <c r="B68" s="105"/>
      <c r="C68" s="20">
        <f>SUM(C62:C67)</f>
        <v>4436</v>
      </c>
      <c r="D68" s="20">
        <f>SUM(D62:D67)</f>
        <v>0</v>
      </c>
      <c r="E68" s="20">
        <f>SUM(E62:E67)</f>
        <v>4436</v>
      </c>
      <c r="F68" s="20">
        <f t="shared" ref="F68:G68" si="22">SUM(F62:F67)</f>
        <v>-14360</v>
      </c>
      <c r="G68" s="20">
        <f t="shared" si="22"/>
        <v>0</v>
      </c>
      <c r="H68" s="20">
        <f>SUM(H62:H67)</f>
        <v>-14360</v>
      </c>
      <c r="I68" s="50">
        <f t="shared" si="10"/>
        <v>-9924</v>
      </c>
      <c r="J68" s="6"/>
      <c r="K68" s="13">
        <f>SUM(K62:K67)</f>
        <v>-10000</v>
      </c>
      <c r="L68" s="48">
        <f>SUM(L62:L67)</f>
        <v>76</v>
      </c>
      <c r="M68" s="6"/>
      <c r="N68" s="13">
        <f>SUM(N62:N67)</f>
        <v>-10493.5</v>
      </c>
      <c r="O68" s="48">
        <f>SUM(O62:O67)</f>
        <v>569.5</v>
      </c>
    </row>
    <row r="69" spans="1:15">
      <c r="A69" s="6"/>
      <c r="B69" s="104"/>
      <c r="C69" s="109"/>
      <c r="D69" s="109"/>
      <c r="E69" s="19">
        <f t="shared" ref="E69:E86" si="23">SUM(C69:D69)</f>
        <v>0</v>
      </c>
      <c r="F69" s="109"/>
      <c r="G69" s="109"/>
      <c r="H69" s="19">
        <f t="shared" ref="H69:H86" si="24">SUM(F69:G69)</f>
        <v>0</v>
      </c>
      <c r="I69" s="53">
        <f t="shared" si="10"/>
        <v>0</v>
      </c>
      <c r="J69" s="6"/>
      <c r="K69" s="11"/>
      <c r="L69" s="47">
        <f t="shared" si="11"/>
        <v>0</v>
      </c>
      <c r="M69" s="6"/>
      <c r="N69" s="11"/>
      <c r="O69" s="47">
        <f t="shared" si="12"/>
        <v>0</v>
      </c>
    </row>
    <row r="70" spans="1:15">
      <c r="A70" s="6" t="s">
        <v>55</v>
      </c>
      <c r="B70" s="104" t="s">
        <v>56</v>
      </c>
      <c r="C70" s="109">
        <v>0</v>
      </c>
      <c r="D70" s="109"/>
      <c r="E70" s="19">
        <f t="shared" si="23"/>
        <v>0</v>
      </c>
      <c r="F70" s="109">
        <v>-426.73999999999995</v>
      </c>
      <c r="G70" s="109"/>
      <c r="H70" s="19">
        <f t="shared" si="24"/>
        <v>-426.73999999999995</v>
      </c>
      <c r="I70" s="53">
        <f t="shared" si="10"/>
        <v>-426.73999999999995</v>
      </c>
      <c r="J70" s="6"/>
      <c r="K70" s="11">
        <v>0</v>
      </c>
      <c r="L70" s="47">
        <f t="shared" si="11"/>
        <v>-426.73999999999995</v>
      </c>
      <c r="M70" s="6"/>
      <c r="N70" s="11">
        <v>-425.19999999999993</v>
      </c>
      <c r="O70" s="47">
        <f t="shared" si="12"/>
        <v>-1.5400000000000205</v>
      </c>
    </row>
    <row r="71" spans="1:15">
      <c r="A71" s="6" t="s">
        <v>55</v>
      </c>
      <c r="B71" s="104" t="s">
        <v>57</v>
      </c>
      <c r="C71" s="109">
        <v>0</v>
      </c>
      <c r="D71" s="109"/>
      <c r="E71" s="19">
        <f t="shared" si="23"/>
        <v>0</v>
      </c>
      <c r="F71" s="109">
        <v>0</v>
      </c>
      <c r="G71" s="109"/>
      <c r="H71" s="19">
        <f t="shared" si="24"/>
        <v>0</v>
      </c>
      <c r="I71" s="53">
        <f t="shared" si="10"/>
        <v>0</v>
      </c>
      <c r="J71" s="6"/>
      <c r="K71" s="11">
        <v>0</v>
      </c>
      <c r="L71" s="47">
        <f t="shared" si="11"/>
        <v>0</v>
      </c>
      <c r="M71" s="6"/>
      <c r="N71" s="11">
        <v>0</v>
      </c>
      <c r="O71" s="47">
        <f t="shared" si="12"/>
        <v>0</v>
      </c>
    </row>
    <row r="72" spans="1:15">
      <c r="A72" s="6" t="s">
        <v>55</v>
      </c>
      <c r="B72" s="104" t="s">
        <v>58</v>
      </c>
      <c r="C72" s="109">
        <v>0</v>
      </c>
      <c r="D72" s="109"/>
      <c r="E72" s="19">
        <f t="shared" si="23"/>
        <v>0</v>
      </c>
      <c r="F72" s="109">
        <v>0</v>
      </c>
      <c r="G72" s="109"/>
      <c r="H72" s="19">
        <f t="shared" si="24"/>
        <v>0</v>
      </c>
      <c r="I72" s="53">
        <f t="shared" si="10"/>
        <v>0</v>
      </c>
      <c r="J72" s="6"/>
      <c r="K72" s="11">
        <v>-200</v>
      </c>
      <c r="L72" s="47">
        <f t="shared" si="11"/>
        <v>200</v>
      </c>
      <c r="M72" s="6"/>
      <c r="N72" s="11">
        <v>0</v>
      </c>
      <c r="O72" s="47">
        <f t="shared" si="12"/>
        <v>0</v>
      </c>
    </row>
    <row r="73" spans="1:15">
      <c r="A73" s="6" t="s">
        <v>55</v>
      </c>
      <c r="B73" s="104" t="s">
        <v>59</v>
      </c>
      <c r="C73" s="109">
        <v>0</v>
      </c>
      <c r="D73" s="109"/>
      <c r="E73" s="19">
        <f t="shared" si="23"/>
        <v>0</v>
      </c>
      <c r="F73" s="109">
        <v>0</v>
      </c>
      <c r="G73" s="109"/>
      <c r="H73" s="19">
        <f t="shared" si="24"/>
        <v>0</v>
      </c>
      <c r="I73" s="53">
        <f t="shared" si="10"/>
        <v>0</v>
      </c>
      <c r="J73" s="6"/>
      <c r="K73" s="11">
        <v>0</v>
      </c>
      <c r="L73" s="47">
        <f t="shared" si="11"/>
        <v>0</v>
      </c>
      <c r="M73" s="6"/>
      <c r="N73" s="11">
        <v>0</v>
      </c>
      <c r="O73" s="47">
        <f t="shared" si="12"/>
        <v>0</v>
      </c>
    </row>
    <row r="74" spans="1:15">
      <c r="A74" s="6" t="s">
        <v>55</v>
      </c>
      <c r="B74" s="104" t="s">
        <v>60</v>
      </c>
      <c r="C74" s="109">
        <v>0</v>
      </c>
      <c r="D74" s="109"/>
      <c r="E74" s="19">
        <f t="shared" si="23"/>
        <v>0</v>
      </c>
      <c r="F74" s="109">
        <v>-255</v>
      </c>
      <c r="G74" s="109"/>
      <c r="H74" s="19">
        <f t="shared" si="24"/>
        <v>-255</v>
      </c>
      <c r="I74" s="53">
        <f t="shared" si="10"/>
        <v>-255</v>
      </c>
      <c r="J74" s="6"/>
      <c r="K74" s="11">
        <v>-300</v>
      </c>
      <c r="L74" s="47">
        <f t="shared" si="11"/>
        <v>45</v>
      </c>
      <c r="M74" s="6"/>
      <c r="N74" s="11">
        <v>-255</v>
      </c>
      <c r="O74" s="47">
        <f t="shared" si="12"/>
        <v>0</v>
      </c>
    </row>
    <row r="75" spans="1:15">
      <c r="A75" s="6" t="s">
        <v>55</v>
      </c>
      <c r="B75" s="104" t="s">
        <v>61</v>
      </c>
      <c r="C75" s="109">
        <v>0</v>
      </c>
      <c r="D75" s="109"/>
      <c r="E75" s="19">
        <f t="shared" si="23"/>
        <v>0</v>
      </c>
      <c r="F75" s="109">
        <v>0</v>
      </c>
      <c r="G75" s="109"/>
      <c r="H75" s="19">
        <f t="shared" si="24"/>
        <v>0</v>
      </c>
      <c r="I75" s="53">
        <f t="shared" si="10"/>
        <v>0</v>
      </c>
      <c r="J75" s="6"/>
      <c r="K75" s="11">
        <v>0</v>
      </c>
      <c r="L75" s="47">
        <f t="shared" si="11"/>
        <v>0</v>
      </c>
      <c r="M75" s="6"/>
      <c r="N75" s="11">
        <v>2.76</v>
      </c>
      <c r="O75" s="47">
        <f t="shared" si="12"/>
        <v>-2.76</v>
      </c>
    </row>
    <row r="76" spans="1:15">
      <c r="A76" s="6" t="s">
        <v>55</v>
      </c>
      <c r="B76" s="104" t="s">
        <v>62</v>
      </c>
      <c r="C76" s="109">
        <v>0.2</v>
      </c>
      <c r="D76" s="109"/>
      <c r="E76" s="19">
        <f t="shared" si="23"/>
        <v>0.2</v>
      </c>
      <c r="F76" s="109">
        <v>0</v>
      </c>
      <c r="G76" s="109"/>
      <c r="H76" s="19">
        <f t="shared" si="24"/>
        <v>0</v>
      </c>
      <c r="I76" s="53">
        <f t="shared" si="10"/>
        <v>0.2</v>
      </c>
      <c r="J76" s="6"/>
      <c r="K76" s="11">
        <v>0</v>
      </c>
      <c r="L76" s="47">
        <f t="shared" si="11"/>
        <v>0.2</v>
      </c>
      <c r="M76" s="6"/>
      <c r="N76" s="11">
        <v>15</v>
      </c>
      <c r="O76" s="47">
        <f t="shared" si="12"/>
        <v>-14.8</v>
      </c>
    </row>
    <row r="77" spans="1:15">
      <c r="A77" s="6" t="s">
        <v>55</v>
      </c>
      <c r="B77" s="104" t="s">
        <v>63</v>
      </c>
      <c r="C77" s="109">
        <v>0</v>
      </c>
      <c r="D77" s="109"/>
      <c r="E77" s="19">
        <f t="shared" si="23"/>
        <v>0</v>
      </c>
      <c r="F77" s="109">
        <v>0</v>
      </c>
      <c r="G77" s="109"/>
      <c r="H77" s="19">
        <f t="shared" si="24"/>
        <v>0</v>
      </c>
      <c r="I77" s="53">
        <f t="shared" si="10"/>
        <v>0</v>
      </c>
      <c r="J77" s="6"/>
      <c r="K77" s="11">
        <v>0</v>
      </c>
      <c r="L77" s="47">
        <f t="shared" si="11"/>
        <v>0</v>
      </c>
      <c r="M77" s="6"/>
      <c r="N77" s="11">
        <v>0</v>
      </c>
      <c r="O77" s="47">
        <f t="shared" si="12"/>
        <v>0</v>
      </c>
    </row>
    <row r="78" spans="1:15">
      <c r="A78" s="6" t="s">
        <v>55</v>
      </c>
      <c r="B78" s="104" t="s">
        <v>64</v>
      </c>
      <c r="C78" s="109">
        <v>0</v>
      </c>
      <c r="D78" s="109"/>
      <c r="E78" s="19">
        <f t="shared" si="23"/>
        <v>0</v>
      </c>
      <c r="F78" s="109">
        <v>-96</v>
      </c>
      <c r="G78" s="109"/>
      <c r="H78" s="19">
        <f t="shared" si="24"/>
        <v>-96</v>
      </c>
      <c r="I78" s="53">
        <f t="shared" si="10"/>
        <v>-96</v>
      </c>
      <c r="J78" s="6"/>
      <c r="K78" s="11">
        <v>0</v>
      </c>
      <c r="L78" s="47">
        <f t="shared" si="11"/>
        <v>-96</v>
      </c>
      <c r="M78" s="6"/>
      <c r="N78" s="11">
        <v>-36</v>
      </c>
      <c r="O78" s="47">
        <f t="shared" si="12"/>
        <v>-60</v>
      </c>
    </row>
    <row r="79" spans="1:15">
      <c r="A79" s="6" t="s">
        <v>55</v>
      </c>
      <c r="B79" s="104" t="s">
        <v>65</v>
      </c>
      <c r="C79" s="109">
        <v>0</v>
      </c>
      <c r="D79" s="109"/>
      <c r="E79" s="19">
        <f t="shared" si="23"/>
        <v>0</v>
      </c>
      <c r="F79" s="109">
        <v>0</v>
      </c>
      <c r="G79" s="109"/>
      <c r="H79" s="19">
        <f t="shared" si="24"/>
        <v>0</v>
      </c>
      <c r="I79" s="53">
        <f t="shared" si="10"/>
        <v>0</v>
      </c>
      <c r="J79" s="6"/>
      <c r="K79" s="11">
        <v>0</v>
      </c>
      <c r="L79" s="47">
        <f t="shared" si="11"/>
        <v>0</v>
      </c>
      <c r="M79" s="6"/>
      <c r="N79" s="11">
        <v>0</v>
      </c>
      <c r="O79" s="47">
        <f t="shared" si="12"/>
        <v>0</v>
      </c>
    </row>
    <row r="80" spans="1:15">
      <c r="A80" s="6" t="s">
        <v>55</v>
      </c>
      <c r="B80" s="104" t="s">
        <v>66</v>
      </c>
      <c r="C80" s="109">
        <v>0</v>
      </c>
      <c r="D80" s="109"/>
      <c r="E80" s="19">
        <f t="shared" si="23"/>
        <v>0</v>
      </c>
      <c r="F80" s="109">
        <v>0</v>
      </c>
      <c r="G80" s="109"/>
      <c r="H80" s="19">
        <f t="shared" si="24"/>
        <v>0</v>
      </c>
      <c r="I80" s="53">
        <f t="shared" si="10"/>
        <v>0</v>
      </c>
      <c r="J80" s="6"/>
      <c r="K80" s="11">
        <v>-500</v>
      </c>
      <c r="L80" s="47">
        <f t="shared" si="11"/>
        <v>500</v>
      </c>
      <c r="M80" s="6"/>
      <c r="N80" s="11">
        <v>-500</v>
      </c>
      <c r="O80" s="47">
        <f t="shared" si="12"/>
        <v>500</v>
      </c>
    </row>
    <row r="81" spans="1:15">
      <c r="A81" s="6" t="s">
        <v>55</v>
      </c>
      <c r="B81" s="104" t="s">
        <v>67</v>
      </c>
      <c r="C81" s="109">
        <v>0</v>
      </c>
      <c r="D81" s="109"/>
      <c r="E81" s="19">
        <f t="shared" si="23"/>
        <v>0</v>
      </c>
      <c r="F81" s="109">
        <v>0</v>
      </c>
      <c r="G81" s="109"/>
      <c r="H81" s="19">
        <f t="shared" si="24"/>
        <v>0</v>
      </c>
      <c r="I81" s="53">
        <f t="shared" si="10"/>
        <v>0</v>
      </c>
      <c r="J81" s="6"/>
      <c r="K81" s="11">
        <v>-500</v>
      </c>
      <c r="L81" s="47">
        <f t="shared" si="11"/>
        <v>500</v>
      </c>
      <c r="M81" s="6"/>
      <c r="N81" s="11">
        <v>-500</v>
      </c>
      <c r="O81" s="47">
        <f t="shared" si="12"/>
        <v>500</v>
      </c>
    </row>
    <row r="82" spans="1:15">
      <c r="A82" s="6" t="s">
        <v>55</v>
      </c>
      <c r="B82" s="104" t="s">
        <v>68</v>
      </c>
      <c r="C82" s="109">
        <v>0</v>
      </c>
      <c r="D82" s="109"/>
      <c r="E82" s="19">
        <f t="shared" si="23"/>
        <v>0</v>
      </c>
      <c r="F82" s="109">
        <v>0</v>
      </c>
      <c r="G82" s="109"/>
      <c r="H82" s="19">
        <f t="shared" si="24"/>
        <v>0</v>
      </c>
      <c r="I82" s="53">
        <f t="shared" si="10"/>
        <v>0</v>
      </c>
      <c r="J82" s="6"/>
      <c r="K82" s="11">
        <v>0</v>
      </c>
      <c r="L82" s="47">
        <f t="shared" si="11"/>
        <v>0</v>
      </c>
      <c r="M82" s="6"/>
      <c r="N82" s="11">
        <v>0</v>
      </c>
      <c r="O82" s="47">
        <f t="shared" si="12"/>
        <v>0</v>
      </c>
    </row>
    <row r="83" spans="1:15">
      <c r="A83" s="6" t="s">
        <v>55</v>
      </c>
      <c r="B83" s="104" t="s">
        <v>69</v>
      </c>
      <c r="C83" s="109">
        <v>0</v>
      </c>
      <c r="D83" s="109"/>
      <c r="E83" s="19">
        <f t="shared" si="23"/>
        <v>0</v>
      </c>
      <c r="F83" s="109">
        <v>-535</v>
      </c>
      <c r="G83" s="109"/>
      <c r="H83" s="19">
        <f t="shared" si="24"/>
        <v>-535</v>
      </c>
      <c r="I83" s="53">
        <f t="shared" si="10"/>
        <v>-535</v>
      </c>
      <c r="J83" s="6"/>
      <c r="K83" s="11">
        <v>-600</v>
      </c>
      <c r="L83" s="47">
        <f t="shared" si="11"/>
        <v>65</v>
      </c>
      <c r="M83" s="6"/>
      <c r="N83" s="11">
        <v>-565</v>
      </c>
      <c r="O83" s="47">
        <f t="shared" si="12"/>
        <v>30</v>
      </c>
    </row>
    <row r="84" spans="1:15">
      <c r="A84" s="6" t="s">
        <v>55</v>
      </c>
      <c r="B84" s="104" t="s">
        <v>70</v>
      </c>
      <c r="C84" s="109">
        <v>0</v>
      </c>
      <c r="D84" s="109"/>
      <c r="E84" s="19">
        <f t="shared" si="23"/>
        <v>0</v>
      </c>
      <c r="F84" s="109">
        <v>0</v>
      </c>
      <c r="G84" s="109"/>
      <c r="H84" s="19">
        <f t="shared" si="24"/>
        <v>0</v>
      </c>
      <c r="I84" s="53">
        <f t="shared" si="10"/>
        <v>0</v>
      </c>
      <c r="J84" s="6"/>
      <c r="K84" s="11">
        <v>0</v>
      </c>
      <c r="L84" s="47">
        <f t="shared" si="11"/>
        <v>0</v>
      </c>
      <c r="M84" s="6"/>
      <c r="N84" s="11">
        <v>0</v>
      </c>
      <c r="O84" s="47">
        <f t="shared" si="12"/>
        <v>0</v>
      </c>
    </row>
    <row r="85" spans="1:15">
      <c r="A85" s="6" t="s">
        <v>55</v>
      </c>
      <c r="B85" s="104" t="s">
        <v>113</v>
      </c>
      <c r="C85" s="109">
        <v>0</v>
      </c>
      <c r="D85" s="109"/>
      <c r="E85" s="19">
        <f t="shared" si="23"/>
        <v>0</v>
      </c>
      <c r="F85" s="109">
        <v>1.32</v>
      </c>
      <c r="G85" s="109"/>
      <c r="H85" s="19">
        <f t="shared" si="24"/>
        <v>1.32</v>
      </c>
      <c r="I85" s="53">
        <f t="shared" si="10"/>
        <v>1.32</v>
      </c>
      <c r="J85" s="6"/>
      <c r="K85" s="11">
        <v>-500</v>
      </c>
      <c r="L85" s="47">
        <f t="shared" si="11"/>
        <v>501.32</v>
      </c>
      <c r="M85" s="6"/>
      <c r="N85" s="11">
        <v>-422.8</v>
      </c>
      <c r="O85" s="47">
        <f t="shared" si="12"/>
        <v>424.12</v>
      </c>
    </row>
    <row r="86" spans="1:15">
      <c r="A86" s="6"/>
      <c r="B86" s="106"/>
      <c r="C86" s="109"/>
      <c r="D86" s="109"/>
      <c r="E86" s="19">
        <f t="shared" si="23"/>
        <v>0</v>
      </c>
      <c r="F86" s="109"/>
      <c r="G86" s="109"/>
      <c r="H86" s="19">
        <f t="shared" si="24"/>
        <v>0</v>
      </c>
      <c r="I86" s="53">
        <f t="shared" si="10"/>
        <v>0</v>
      </c>
      <c r="J86" s="6"/>
      <c r="K86" s="11">
        <v>0</v>
      </c>
      <c r="L86" s="47">
        <f t="shared" si="11"/>
        <v>0</v>
      </c>
      <c r="M86" s="6"/>
      <c r="N86" s="11">
        <v>0</v>
      </c>
      <c r="O86" s="47">
        <f t="shared" si="12"/>
        <v>0</v>
      </c>
    </row>
    <row r="87" spans="1:15">
      <c r="A87" s="12" t="s">
        <v>84</v>
      </c>
      <c r="B87" s="105"/>
      <c r="C87" s="20">
        <f>SUM(C70:C86)</f>
        <v>0.2</v>
      </c>
      <c r="D87" s="20">
        <f>SUM(D70:D86)</f>
        <v>0</v>
      </c>
      <c r="E87" s="20">
        <f>SUM(E70:E86)</f>
        <v>0.2</v>
      </c>
      <c r="F87" s="20">
        <f t="shared" ref="F87:G87" si="25">SUM(F70:F86)</f>
        <v>-1311.42</v>
      </c>
      <c r="G87" s="20">
        <f t="shared" si="25"/>
        <v>0</v>
      </c>
      <c r="H87" s="20">
        <f>SUM(H70:H86)</f>
        <v>-1311.42</v>
      </c>
      <c r="I87" s="50">
        <f t="shared" si="10"/>
        <v>-1311.22</v>
      </c>
      <c r="J87" s="6"/>
      <c r="K87" s="13">
        <f>SUM(K70:K86)</f>
        <v>-2600</v>
      </c>
      <c r="L87" s="48">
        <f t="shared" si="11"/>
        <v>1288.78</v>
      </c>
      <c r="M87" s="6"/>
      <c r="N87" s="13">
        <f>SUM(N70:N86)</f>
        <v>-2686.2400000000002</v>
      </c>
      <c r="O87" s="48">
        <f t="shared" si="12"/>
        <v>1375.0200000000002</v>
      </c>
    </row>
    <row r="88" spans="1:15">
      <c r="A88" s="6"/>
      <c r="B88" s="6"/>
      <c r="C88" s="21"/>
      <c r="D88" s="21"/>
      <c r="E88" s="21"/>
      <c r="F88" s="21"/>
      <c r="G88" s="21"/>
      <c r="H88" s="21"/>
      <c r="I88" s="54"/>
      <c r="J88" s="6"/>
      <c r="K88" s="14"/>
      <c r="L88" s="49"/>
      <c r="M88" s="6"/>
      <c r="N88" s="14"/>
      <c r="O88" s="49"/>
    </row>
    <row r="89" spans="1:15" ht="15">
      <c r="A89" s="110" t="s">
        <v>85</v>
      </c>
      <c r="B89" s="111"/>
      <c r="C89" s="112">
        <f>C47+C60+C68+C87</f>
        <v>8741.52</v>
      </c>
      <c r="D89" s="112">
        <f>D47+D60+D68+D87</f>
        <v>0</v>
      </c>
      <c r="E89" s="112">
        <f>E47+E60+E68+E87</f>
        <v>8741.52</v>
      </c>
      <c r="F89" s="112">
        <f t="shared" ref="F89:H89" si="26">F47+F60+F68+F87</f>
        <v>-36980.97</v>
      </c>
      <c r="G89" s="112">
        <f t="shared" si="26"/>
        <v>0</v>
      </c>
      <c r="H89" s="112">
        <f t="shared" si="26"/>
        <v>-36980.97</v>
      </c>
      <c r="I89" s="113">
        <f>E89+H89</f>
        <v>-28239.45</v>
      </c>
      <c r="J89" s="88"/>
      <c r="K89" s="114">
        <f>K47+K60+K68+K87</f>
        <v>-34950</v>
      </c>
      <c r="L89" s="115">
        <f>L47+L60+L68+L87</f>
        <v>6710.55</v>
      </c>
      <c r="M89" s="88"/>
      <c r="N89" s="114">
        <f>N47+N60+N68+N87</f>
        <v>-29493.55</v>
      </c>
      <c r="O89" s="115">
        <f>O47+O60+O68+O87</f>
        <v>1254.1000000000001</v>
      </c>
    </row>
    <row r="90" spans="1:15">
      <c r="A90" s="6"/>
      <c r="B90" s="6"/>
      <c r="C90" s="21"/>
      <c r="D90" s="21"/>
      <c r="E90" s="21"/>
      <c r="F90" s="21"/>
      <c r="G90" s="21"/>
      <c r="H90" s="21"/>
      <c r="I90" s="21"/>
      <c r="J90" s="6"/>
      <c r="K90" s="14"/>
      <c r="L90" s="49"/>
      <c r="M90" s="6"/>
      <c r="N90" s="14"/>
      <c r="O90" s="49"/>
    </row>
    <row r="91" spans="1:15" ht="16" thickBot="1">
      <c r="A91" s="85" t="s">
        <v>71</v>
      </c>
      <c r="B91" s="107"/>
      <c r="C91" s="101">
        <f>C34+C89</f>
        <v>55508.11</v>
      </c>
      <c r="D91" s="101">
        <f>D34+D89</f>
        <v>0</v>
      </c>
      <c r="E91" s="101">
        <f>E34+E89</f>
        <v>55508.11</v>
      </c>
      <c r="F91" s="101">
        <f t="shared" ref="F91:G91" si="27">F34+F89</f>
        <v>-51898.67</v>
      </c>
      <c r="G91" s="101">
        <f t="shared" si="27"/>
        <v>0</v>
      </c>
      <c r="H91" s="101">
        <f>H34+H89</f>
        <v>-51898.67</v>
      </c>
      <c r="I91" s="87">
        <f>E91+H91</f>
        <v>3609.4400000000023</v>
      </c>
      <c r="J91" s="88"/>
      <c r="K91" s="86">
        <f>K34+K89</f>
        <v>-14950</v>
      </c>
      <c r="L91" s="87">
        <f>L34+L89</f>
        <v>18559.439999999991</v>
      </c>
      <c r="M91" s="88"/>
      <c r="N91" s="86">
        <f>N34+N89</f>
        <v>-215.34999999999854</v>
      </c>
      <c r="O91" s="87">
        <f>O34+O89</f>
        <v>3824.7899999999991</v>
      </c>
    </row>
    <row r="92" spans="1:15" ht="14" thickTop="1"/>
    <row r="94" spans="1:15">
      <c r="A94" s="3" t="s">
        <v>155</v>
      </c>
    </row>
    <row r="95" spans="1:15">
      <c r="A95" s="121"/>
      <c r="B95" s="122"/>
      <c r="C95" s="128">
        <v>0</v>
      </c>
      <c r="D95" s="129"/>
      <c r="E95" s="80">
        <f t="shared" ref="E95" si="28">SUM(C95:D95)</f>
        <v>0</v>
      </c>
      <c r="F95" s="129"/>
      <c r="G95" s="129"/>
      <c r="H95" s="80">
        <f t="shared" ref="H95:H104" si="29">SUM(F95:G95)</f>
        <v>0</v>
      </c>
      <c r="I95" s="130">
        <f t="shared" ref="I95:I105" si="30">E95+H95</f>
        <v>0</v>
      </c>
      <c r="J95" s="6"/>
      <c r="K95" s="135">
        <v>0</v>
      </c>
      <c r="L95" s="136">
        <f t="shared" ref="L95" si="31">I95-K95</f>
        <v>0</v>
      </c>
      <c r="M95" s="6"/>
      <c r="N95" s="135"/>
      <c r="O95" s="136">
        <f t="shared" ref="O95" si="32">I95-N95</f>
        <v>0</v>
      </c>
    </row>
    <row r="96" spans="1:15">
      <c r="A96" s="123" t="s">
        <v>72</v>
      </c>
      <c r="B96" s="124" t="s">
        <v>89</v>
      </c>
      <c r="C96" s="127">
        <v>3489.35</v>
      </c>
      <c r="D96" s="109">
        <v>-1926.1499999999996</v>
      </c>
      <c r="E96" s="19">
        <f t="shared" ref="E96" si="33">SUM(C96:D96)</f>
        <v>1563.2000000000003</v>
      </c>
      <c r="F96" s="109">
        <v>-865.78</v>
      </c>
      <c r="G96" s="109"/>
      <c r="H96" s="19">
        <f t="shared" si="29"/>
        <v>-865.78</v>
      </c>
      <c r="I96" s="53">
        <f t="shared" si="30"/>
        <v>697.4200000000003</v>
      </c>
      <c r="J96" s="6"/>
      <c r="K96" s="11">
        <v>0</v>
      </c>
      <c r="L96" s="47">
        <f t="shared" ref="L96" si="34">I96-K96</f>
        <v>697.4200000000003</v>
      </c>
      <c r="M96" s="6"/>
      <c r="N96" s="11"/>
      <c r="O96" s="47">
        <f t="shared" ref="O96" si="35">I96-N96</f>
        <v>697.4200000000003</v>
      </c>
    </row>
    <row r="97" spans="1:15">
      <c r="A97" s="123" t="s">
        <v>72</v>
      </c>
      <c r="B97" s="124" t="s">
        <v>33</v>
      </c>
      <c r="C97" s="127">
        <v>12875</v>
      </c>
      <c r="D97" s="109">
        <v>0</v>
      </c>
      <c r="E97" s="19">
        <f t="shared" ref="E97" si="36">SUM(C97:D97)</f>
        <v>12875</v>
      </c>
      <c r="F97" s="109">
        <v>-2278.9399999999996</v>
      </c>
      <c r="G97" s="109"/>
      <c r="H97" s="19">
        <f t="shared" si="29"/>
        <v>-2278.9399999999996</v>
      </c>
      <c r="I97" s="53">
        <f t="shared" si="30"/>
        <v>10596.060000000001</v>
      </c>
      <c r="J97" s="6"/>
      <c r="K97" s="11">
        <v>0</v>
      </c>
      <c r="L97" s="47">
        <f t="shared" ref="L97:L104" si="37">I97-K97</f>
        <v>10596.060000000001</v>
      </c>
      <c r="M97" s="6"/>
      <c r="N97" s="11"/>
      <c r="O97" s="47">
        <f t="shared" ref="O97:O104" si="38">I97-N97</f>
        <v>10596.060000000001</v>
      </c>
    </row>
    <row r="98" spans="1:15">
      <c r="A98" s="123" t="s">
        <v>73</v>
      </c>
      <c r="B98" s="124" t="s">
        <v>73</v>
      </c>
      <c r="C98" s="127">
        <v>0</v>
      </c>
      <c r="D98" s="109">
        <v>0</v>
      </c>
      <c r="E98" s="19">
        <f t="shared" ref="E98:E104" si="39">SUM(C98:D98)</f>
        <v>0</v>
      </c>
      <c r="F98" s="109">
        <v>0</v>
      </c>
      <c r="G98" s="109"/>
      <c r="H98" s="19">
        <f t="shared" si="29"/>
        <v>0</v>
      </c>
      <c r="I98" s="53">
        <f t="shared" si="30"/>
        <v>0</v>
      </c>
      <c r="J98" s="6"/>
      <c r="K98" s="11">
        <v>0</v>
      </c>
      <c r="L98" s="47">
        <f t="shared" si="37"/>
        <v>0</v>
      </c>
      <c r="M98" s="6"/>
      <c r="N98" s="11"/>
      <c r="O98" s="47">
        <f t="shared" si="38"/>
        <v>0</v>
      </c>
    </row>
    <row r="99" spans="1:15">
      <c r="A99" s="123" t="s">
        <v>74</v>
      </c>
      <c r="B99" s="124" t="s">
        <v>75</v>
      </c>
      <c r="C99" s="127">
        <v>4100</v>
      </c>
      <c r="D99" s="109">
        <v>0</v>
      </c>
      <c r="E99" s="19">
        <f t="shared" si="39"/>
        <v>4100</v>
      </c>
      <c r="F99" s="109">
        <v>-3711.5699999999997</v>
      </c>
      <c r="G99" s="109"/>
      <c r="H99" s="19">
        <f t="shared" si="29"/>
        <v>-3711.5699999999997</v>
      </c>
      <c r="I99" s="53">
        <f t="shared" si="30"/>
        <v>388.43000000000029</v>
      </c>
      <c r="J99" s="6"/>
      <c r="K99" s="11">
        <v>0</v>
      </c>
      <c r="L99" s="47">
        <f t="shared" si="37"/>
        <v>388.43000000000029</v>
      </c>
      <c r="M99" s="6"/>
      <c r="N99" s="11"/>
      <c r="O99" s="47">
        <f t="shared" si="38"/>
        <v>388.43000000000029</v>
      </c>
    </row>
    <row r="100" spans="1:15">
      <c r="A100" s="123" t="s">
        <v>74</v>
      </c>
      <c r="B100" s="124" t="s">
        <v>76</v>
      </c>
      <c r="C100" s="127">
        <v>3953.89</v>
      </c>
      <c r="D100" s="109">
        <v>-1478.3</v>
      </c>
      <c r="E100" s="19">
        <f t="shared" si="39"/>
        <v>2475.59</v>
      </c>
      <c r="F100" s="109">
        <v>-1144.75</v>
      </c>
      <c r="G100" s="109"/>
      <c r="H100" s="19">
        <f t="shared" si="29"/>
        <v>-1144.75</v>
      </c>
      <c r="I100" s="53">
        <f t="shared" si="30"/>
        <v>1330.8400000000001</v>
      </c>
      <c r="J100" s="6"/>
      <c r="K100" s="11">
        <v>0</v>
      </c>
      <c r="L100" s="47">
        <f t="shared" si="37"/>
        <v>1330.8400000000001</v>
      </c>
      <c r="M100" s="6"/>
      <c r="N100" s="11"/>
      <c r="O100" s="47">
        <f t="shared" si="38"/>
        <v>1330.8400000000001</v>
      </c>
    </row>
    <row r="101" spans="1:15">
      <c r="A101" s="123" t="s">
        <v>97</v>
      </c>
      <c r="B101" s="124" t="s">
        <v>77</v>
      </c>
      <c r="C101" s="127">
        <v>6295</v>
      </c>
      <c r="D101" s="109">
        <v>0</v>
      </c>
      <c r="E101" s="19">
        <f t="shared" si="39"/>
        <v>6295</v>
      </c>
      <c r="F101" s="109">
        <v>-11578.589999999998</v>
      </c>
      <c r="G101" s="109"/>
      <c r="H101" s="19">
        <f t="shared" si="29"/>
        <v>-11578.589999999998</v>
      </c>
      <c r="I101" s="53">
        <f t="shared" si="30"/>
        <v>-5283.5899999999983</v>
      </c>
      <c r="J101" s="6"/>
      <c r="K101" s="11">
        <v>0</v>
      </c>
      <c r="L101" s="47">
        <f t="shared" si="37"/>
        <v>-5283.5899999999983</v>
      </c>
      <c r="M101" s="6"/>
      <c r="N101" s="11"/>
      <c r="O101" s="47">
        <f t="shared" si="38"/>
        <v>-5283.5899999999983</v>
      </c>
    </row>
    <row r="102" spans="1:15">
      <c r="A102" s="123" t="s">
        <v>156</v>
      </c>
      <c r="B102" s="124" t="s">
        <v>79</v>
      </c>
      <c r="C102" s="127">
        <v>778.05</v>
      </c>
      <c r="D102" s="109">
        <v>0</v>
      </c>
      <c r="E102" s="19">
        <f t="shared" si="39"/>
        <v>778.05</v>
      </c>
      <c r="F102" s="109">
        <v>-755.12</v>
      </c>
      <c r="G102" s="109"/>
      <c r="H102" s="19">
        <f t="shared" si="29"/>
        <v>-755.12</v>
      </c>
      <c r="I102" s="53">
        <f t="shared" si="30"/>
        <v>22.92999999999995</v>
      </c>
      <c r="J102" s="6"/>
      <c r="K102" s="11">
        <v>0</v>
      </c>
      <c r="L102" s="47">
        <f t="shared" si="37"/>
        <v>22.92999999999995</v>
      </c>
      <c r="M102" s="6"/>
      <c r="N102" s="11"/>
      <c r="O102" s="47">
        <f t="shared" si="38"/>
        <v>22.92999999999995</v>
      </c>
    </row>
    <row r="103" spans="1:15">
      <c r="A103" s="123" t="s">
        <v>138</v>
      </c>
      <c r="B103" s="124" t="s">
        <v>139</v>
      </c>
      <c r="C103" s="127">
        <v>100</v>
      </c>
      <c r="D103" s="109">
        <v>0</v>
      </c>
      <c r="E103" s="19">
        <f t="shared" si="39"/>
        <v>100</v>
      </c>
      <c r="F103" s="109">
        <v>0</v>
      </c>
      <c r="G103" s="109"/>
      <c r="H103" s="19">
        <f t="shared" si="29"/>
        <v>0</v>
      </c>
      <c r="I103" s="53">
        <f t="shared" si="30"/>
        <v>100</v>
      </c>
      <c r="J103" s="6"/>
      <c r="K103" s="11">
        <v>0</v>
      </c>
      <c r="L103" s="47">
        <f t="shared" si="37"/>
        <v>100</v>
      </c>
      <c r="M103" s="6"/>
      <c r="N103" s="11"/>
      <c r="O103" s="47">
        <f t="shared" si="38"/>
        <v>100</v>
      </c>
    </row>
    <row r="104" spans="1:15">
      <c r="A104" s="125"/>
      <c r="B104" s="126"/>
      <c r="C104" s="131">
        <v>0</v>
      </c>
      <c r="D104" s="132"/>
      <c r="E104" s="133">
        <f t="shared" si="39"/>
        <v>0</v>
      </c>
      <c r="F104" s="132"/>
      <c r="G104" s="132"/>
      <c r="H104" s="133">
        <f t="shared" si="29"/>
        <v>0</v>
      </c>
      <c r="I104" s="134">
        <f t="shared" si="30"/>
        <v>0</v>
      </c>
      <c r="J104" s="6"/>
      <c r="K104" s="137">
        <v>0</v>
      </c>
      <c r="L104" s="138">
        <f t="shared" si="37"/>
        <v>0</v>
      </c>
      <c r="M104" s="6"/>
      <c r="N104" s="137"/>
      <c r="O104" s="138">
        <f t="shared" si="38"/>
        <v>0</v>
      </c>
    </row>
    <row r="105" spans="1:15" ht="15">
      <c r="A105" s="110" t="s">
        <v>85</v>
      </c>
      <c r="B105" s="111"/>
      <c r="C105" s="112">
        <f t="shared" ref="C105:H105" si="40">SUM(C95:C104)</f>
        <v>31591.289999999997</v>
      </c>
      <c r="D105" s="112">
        <f t="shared" si="40"/>
        <v>-3404.45</v>
      </c>
      <c r="E105" s="112">
        <f t="shared" si="40"/>
        <v>28186.84</v>
      </c>
      <c r="F105" s="112">
        <f t="shared" si="40"/>
        <v>-20334.749999999996</v>
      </c>
      <c r="G105" s="112">
        <f t="shared" si="40"/>
        <v>0</v>
      </c>
      <c r="H105" s="112">
        <f t="shared" si="40"/>
        <v>-20334.749999999996</v>
      </c>
      <c r="I105" s="113">
        <f t="shared" si="30"/>
        <v>7852.0900000000038</v>
      </c>
      <c r="J105" s="88"/>
      <c r="K105" s="114">
        <f>SUM(K95:K104)</f>
        <v>0</v>
      </c>
      <c r="L105" s="115">
        <f>SUM(L95:L104)</f>
        <v>7852.0900000000038</v>
      </c>
      <c r="M105" s="88"/>
      <c r="N105" s="114">
        <f>SUM(N95:N104)</f>
        <v>0</v>
      </c>
      <c r="O105" s="115">
        <f>SUM(O95:O104)</f>
        <v>7852.0900000000038</v>
      </c>
    </row>
  </sheetData>
  <mergeCells count="3">
    <mergeCell ref="K5:L5"/>
    <mergeCell ref="N5:O5"/>
    <mergeCell ref="C4:I4"/>
  </mergeCells>
  <phoneticPr fontId="10" type="noConversion"/>
  <printOptions horizontalCentered="1"/>
  <pageMargins left="0.25" right="0.25" top="0.75" bottom="0.75" header="0.25" footer="0.25"/>
  <pageSetup scale="45" fitToHeight="0" orientation="portrait"/>
  <headerFooter>
    <oddFooter>&amp;C&amp;"Arial,Regular"Page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8"/>
  <sheetViews>
    <sheetView showGridLines="0" workbookViewId="0">
      <selection activeCell="C24" sqref="C24"/>
    </sheetView>
  </sheetViews>
  <sheetFormatPr baseColWidth="10" defaultColWidth="9.1640625" defaultRowHeight="12" x14ac:dyDescent="0"/>
  <cols>
    <col min="1" max="1" width="13.6640625" style="17" customWidth="1"/>
    <col min="2" max="2" width="13" style="17" customWidth="1"/>
    <col min="3" max="3" width="23.83203125" style="17" customWidth="1"/>
    <col min="4" max="4" width="15.5" style="28" customWidth="1"/>
    <col min="5" max="5" width="2.83203125" style="28" customWidth="1"/>
    <col min="6" max="6" width="15.5" style="28" customWidth="1"/>
    <col min="7" max="7" width="16.6640625" style="17" bestFit="1" customWidth="1"/>
    <col min="8" max="16384" width="9.1640625" style="17"/>
  </cols>
  <sheetData>
    <row r="1" spans="1:6" ht="17">
      <c r="A1" s="27" t="s">
        <v>0</v>
      </c>
    </row>
    <row r="2" spans="1:6">
      <c r="A2" s="29" t="s">
        <v>91</v>
      </c>
    </row>
    <row r="3" spans="1:6">
      <c r="A3" s="29" t="s">
        <v>92</v>
      </c>
      <c r="B3" s="51">
        <v>43597</v>
      </c>
      <c r="C3" s="30"/>
    </row>
    <row r="7" spans="1:6">
      <c r="A7" s="72" t="str">
        <f>"Balance Per Bank as of "&amp;TEXT(B3,"mm/dd/yyyy")</f>
        <v>Balance Per Bank as of 05/12/2019</v>
      </c>
      <c r="F7" s="71">
        <v>42630.55</v>
      </c>
    </row>
    <row r="9" spans="1:6">
      <c r="B9" s="17" t="s">
        <v>123</v>
      </c>
      <c r="D9" s="63"/>
      <c r="E9" s="64"/>
      <c r="F9" s="65"/>
    </row>
    <row r="10" spans="1:6">
      <c r="B10" s="62" t="s">
        <v>125</v>
      </c>
      <c r="D10" s="66"/>
      <c r="E10" s="64"/>
      <c r="F10" s="65"/>
    </row>
    <row r="11" spans="1:6">
      <c r="B11" s="62" t="s">
        <v>126</v>
      </c>
      <c r="D11" s="66"/>
      <c r="E11" s="64"/>
      <c r="F11" s="65"/>
    </row>
    <row r="12" spans="1:6">
      <c r="B12" s="62" t="s">
        <v>128</v>
      </c>
      <c r="D12" s="66"/>
      <c r="E12" s="64"/>
      <c r="F12" s="65"/>
    </row>
    <row r="13" spans="1:6">
      <c r="B13" s="62" t="s">
        <v>127</v>
      </c>
      <c r="D13" s="66"/>
      <c r="E13" s="64"/>
      <c r="F13" s="65"/>
    </row>
    <row r="14" spans="1:6">
      <c r="B14" s="61"/>
      <c r="D14" s="66"/>
      <c r="E14" s="64"/>
      <c r="F14" s="65"/>
    </row>
    <row r="15" spans="1:6">
      <c r="B15" s="61"/>
      <c r="D15" s="66"/>
      <c r="E15" s="64"/>
      <c r="F15" s="65"/>
    </row>
    <row r="16" spans="1:6">
      <c r="B16" s="61"/>
      <c r="D16" s="66"/>
      <c r="E16" s="64"/>
      <c r="F16" s="65"/>
    </row>
    <row r="17" spans="1:7">
      <c r="B17" s="61"/>
      <c r="D17" s="66"/>
      <c r="E17" s="64"/>
      <c r="F17" s="65"/>
    </row>
    <row r="18" spans="1:7">
      <c r="B18" s="61"/>
      <c r="D18" s="66"/>
      <c r="E18" s="64"/>
      <c r="F18" s="65"/>
    </row>
    <row r="19" spans="1:7">
      <c r="B19" s="61"/>
      <c r="D19" s="65"/>
      <c r="E19" s="65"/>
      <c r="F19" s="67">
        <f>SUM(D9:D18)</f>
        <v>0</v>
      </c>
    </row>
    <row r="20" spans="1:7">
      <c r="D20" s="65"/>
      <c r="E20" s="65"/>
      <c r="F20" s="65"/>
    </row>
    <row r="21" spans="1:7">
      <c r="B21" s="17" t="s">
        <v>124</v>
      </c>
      <c r="D21" s="65"/>
      <c r="E21" s="65"/>
      <c r="F21" s="81">
        <v>-8590.130000000001</v>
      </c>
    </row>
    <row r="22" spans="1:7">
      <c r="D22" s="65"/>
      <c r="E22" s="65"/>
      <c r="F22" s="65"/>
    </row>
    <row r="23" spans="1:7">
      <c r="A23" s="17" t="s">
        <v>93</v>
      </c>
      <c r="D23" s="65"/>
      <c r="E23" s="65"/>
      <c r="F23" s="68">
        <f>F7+F19+F21</f>
        <v>34040.42</v>
      </c>
    </row>
    <row r="25" spans="1:7">
      <c r="A25" s="17" t="s">
        <v>94</v>
      </c>
      <c r="F25" s="76">
        <v>34040.42</v>
      </c>
      <c r="G25" s="31"/>
    </row>
    <row r="27" spans="1:7" ht="13" thickBot="1">
      <c r="A27" s="17" t="s">
        <v>95</v>
      </c>
      <c r="F27" s="73">
        <f>ROUND(F23-F25,2)</f>
        <v>0</v>
      </c>
      <c r="G27" s="32" t="s">
        <v>96</v>
      </c>
    </row>
    <row r="28" spans="1:7" ht="13" thickTop="1">
      <c r="G28" s="60" t="s">
        <v>122</v>
      </c>
    </row>
  </sheetData>
  <phoneticPr fontId="10" type="noConversion"/>
  <pageMargins left="0.75" right="0.75" top="1" bottom="1" header="0.5" footer="0.5"/>
  <pageSetup scale="88" orientation="portrait"/>
  <headerFooter>
    <oddFooter>&amp;C&amp;"Arial,Regular"Page 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K48"/>
  <sheetViews>
    <sheetView workbookViewId="0">
      <selection activeCell="K8" sqref="K8"/>
    </sheetView>
  </sheetViews>
  <sheetFormatPr baseColWidth="10" defaultColWidth="11.5" defaultRowHeight="14" x14ac:dyDescent="0"/>
  <cols>
    <col min="1" max="1" width="20.5" bestFit="1" customWidth="1"/>
    <col min="4" max="4" width="24.6640625" bestFit="1" customWidth="1"/>
    <col min="7" max="7" width="15.83203125" bestFit="1" customWidth="1"/>
    <col min="9" max="9" width="3" customWidth="1"/>
    <col min="10" max="10" width="22.33203125" bestFit="1" customWidth="1"/>
  </cols>
  <sheetData>
    <row r="1" spans="1:11">
      <c r="A1" s="35" t="s">
        <v>98</v>
      </c>
      <c r="D1" s="35" t="s">
        <v>100</v>
      </c>
    </row>
    <row r="2" spans="1:11">
      <c r="G2" s="35" t="s">
        <v>106</v>
      </c>
      <c r="J2" s="35" t="s">
        <v>111</v>
      </c>
    </row>
    <row r="3" spans="1:11">
      <c r="G3" t="s">
        <v>17</v>
      </c>
      <c r="H3" s="37">
        <f>B8</f>
        <v>12214.06</v>
      </c>
      <c r="J3" t="s">
        <v>35</v>
      </c>
      <c r="K3" s="37">
        <f>E24+E26+E27</f>
        <v>9638</v>
      </c>
    </row>
    <row r="4" spans="1:11">
      <c r="A4" t="str">
        <f>Lines!B7</f>
        <v>Back to School Special</v>
      </c>
      <c r="B4" s="33">
        <f>Lines!I7</f>
        <v>0</v>
      </c>
      <c r="D4" s="77" t="str">
        <f>Lines!B37</f>
        <v>Challenge Day</v>
      </c>
      <c r="E4" s="75">
        <f>-Lines!I37</f>
        <v>6950</v>
      </c>
      <c r="G4" t="s">
        <v>143</v>
      </c>
      <c r="H4" s="37">
        <f>B12+B16+B24</f>
        <v>9119.5499999999993</v>
      </c>
      <c r="J4" t="s">
        <v>34</v>
      </c>
      <c r="K4" s="37">
        <f>E4</f>
        <v>6950</v>
      </c>
    </row>
    <row r="5" spans="1:11">
      <c r="A5" t="str">
        <f>Lines!B8</f>
        <v>Box Tops</v>
      </c>
      <c r="B5" s="33">
        <f>Lines!I8</f>
        <v>154.4</v>
      </c>
      <c r="D5" s="77" t="str">
        <f>Lines!B38</f>
        <v>Field Trips</v>
      </c>
      <c r="E5" s="78">
        <f>-Lines!I38</f>
        <v>0</v>
      </c>
      <c r="G5" t="s">
        <v>16</v>
      </c>
      <c r="H5" s="37">
        <f>B7</f>
        <v>4390.6000000000004</v>
      </c>
      <c r="J5" t="s">
        <v>74</v>
      </c>
      <c r="K5" s="37">
        <f>E15</f>
        <v>4000</v>
      </c>
    </row>
    <row r="6" spans="1:11">
      <c r="A6" s="77" t="str">
        <f>Lines!B9</f>
        <v>Chocolate Festival</v>
      </c>
      <c r="B6" s="78">
        <f>Lines!I9</f>
        <v>0</v>
      </c>
      <c r="D6" s="77" t="str">
        <f>Lines!B39</f>
        <v>Graduation</v>
      </c>
      <c r="E6" s="78">
        <f>-Lines!I39</f>
        <v>0</v>
      </c>
      <c r="G6" t="s">
        <v>20</v>
      </c>
      <c r="H6" s="37">
        <f>B11</f>
        <v>2850</v>
      </c>
      <c r="J6" t="s">
        <v>46</v>
      </c>
      <c r="K6" s="37">
        <f>E18</f>
        <v>2180.15</v>
      </c>
    </row>
    <row r="7" spans="1:11">
      <c r="A7" s="74" t="str">
        <f>Lines!B10</f>
        <v>Cookie Dough</v>
      </c>
      <c r="B7" s="75">
        <f>Lines!I10</f>
        <v>4390.6000000000004</v>
      </c>
      <c r="D7" s="77" t="str">
        <f>Lines!B40</f>
        <v>Greek Fest</v>
      </c>
      <c r="E7" s="78">
        <f>-Lines!I40</f>
        <v>0</v>
      </c>
      <c r="H7" s="37"/>
      <c r="K7" s="37"/>
    </row>
    <row r="8" spans="1:11">
      <c r="A8" s="74" t="str">
        <f>Lines!B11</f>
        <v>Direct Donations</v>
      </c>
      <c r="B8" s="75">
        <f>Lines!I11</f>
        <v>12214.06</v>
      </c>
      <c r="D8" s="77" t="str">
        <f>Lines!B41</f>
        <v>Leadership</v>
      </c>
      <c r="E8" s="78">
        <f>-Lines!I41</f>
        <v>388.46000000000004</v>
      </c>
      <c r="G8" t="s">
        <v>107</v>
      </c>
      <c r="H8" s="37">
        <f>H10-SUM(H3:H7)</f>
        <v>3274.679999999993</v>
      </c>
      <c r="J8" t="s">
        <v>107</v>
      </c>
      <c r="K8" s="37">
        <f>K10-SUM(K3:K7)</f>
        <v>5471.2999999999993</v>
      </c>
    </row>
    <row r="9" spans="1:11">
      <c r="A9" s="77" t="str">
        <f>Lines!B12</f>
        <v>Escrip</v>
      </c>
      <c r="B9" s="78">
        <f>Lines!I12</f>
        <v>9.34</v>
      </c>
      <c r="D9" s="77" t="str">
        <f>Lines!B42</f>
        <v>MakerSpace</v>
      </c>
      <c r="E9" s="78">
        <f>-Lines!I42</f>
        <v>-709.25</v>
      </c>
      <c r="H9" s="37"/>
    </row>
    <row r="10" spans="1:11">
      <c r="A10" s="77" t="str">
        <f>Lines!B13</f>
        <v>Ewaste</v>
      </c>
      <c r="B10" s="78">
        <f>Lines!I13</f>
        <v>0</v>
      </c>
      <c r="D10" s="77" t="str">
        <f>Lines!B43</f>
        <v>PE Activities</v>
      </c>
      <c r="E10" s="78">
        <f>-Lines!I43</f>
        <v>0</v>
      </c>
      <c r="H10" s="38">
        <f>B29</f>
        <v>31848.889999999992</v>
      </c>
      <c r="K10" s="38">
        <f>E45</f>
        <v>28239.45</v>
      </c>
    </row>
    <row r="11" spans="1:11">
      <c r="A11" s="74" t="str">
        <f>Lines!B14</f>
        <v>Fog Fest</v>
      </c>
      <c r="B11" s="75">
        <f>Lines!I14</f>
        <v>2850</v>
      </c>
      <c r="D11" s="77" t="str">
        <f>Lines!B44</f>
        <v>Sculpture Class</v>
      </c>
      <c r="E11" s="78">
        <f>-Lines!I44</f>
        <v>-93</v>
      </c>
      <c r="H11" s="39">
        <f>H10/B30</f>
        <v>0.99999999999999978</v>
      </c>
      <c r="K11" s="39">
        <f>K10/E46</f>
        <v>1</v>
      </c>
    </row>
    <row r="12" spans="1:11">
      <c r="A12" s="74" t="str">
        <f>Lines!B15</f>
        <v>Giant Raffle</v>
      </c>
      <c r="B12" s="75">
        <f>Lines!I15</f>
        <v>-258.98</v>
      </c>
      <c r="D12" s="77" t="str">
        <f>Lines!B45</f>
        <v>Junior Olympics</v>
      </c>
      <c r="E12" s="78">
        <f>-Lines!I45</f>
        <v>392.15999999999997</v>
      </c>
      <c r="H12" s="37"/>
    </row>
    <row r="13" spans="1:11">
      <c r="A13" s="77" t="str">
        <f>Lines!B16</f>
        <v>Jamba Juice</v>
      </c>
      <c r="B13" s="78">
        <f>Lines!I16</f>
        <v>0</v>
      </c>
      <c r="D13" s="77" t="str">
        <f>Lines!B49</f>
        <v>Elna Flynn</v>
      </c>
      <c r="E13" s="78">
        <f>-Lines!I49</f>
        <v>443</v>
      </c>
      <c r="H13" s="37"/>
    </row>
    <row r="14" spans="1:11">
      <c r="A14" s="77" t="str">
        <f>Lines!B17</f>
        <v>LEI Fundraiser</v>
      </c>
      <c r="B14" s="78">
        <f>Lines!I17</f>
        <v>69</v>
      </c>
      <c r="D14" s="77" t="str">
        <f>Lines!B50</f>
        <v>Front Office Supplies</v>
      </c>
      <c r="E14" s="78">
        <f>-Lines!I50</f>
        <v>540.47</v>
      </c>
      <c r="H14" s="37"/>
    </row>
    <row r="15" spans="1:11">
      <c r="A15" s="77" t="str">
        <f>Lines!B18</f>
        <v>Monthly Raffle</v>
      </c>
      <c r="B15" s="78">
        <f>Lines!I18</f>
        <v>0</v>
      </c>
      <c r="D15" s="77" t="str">
        <f>Lines!B51</f>
        <v>Library</v>
      </c>
      <c r="E15" s="75">
        <f>-Lines!I51</f>
        <v>4000</v>
      </c>
      <c r="H15" s="37"/>
    </row>
    <row r="16" spans="1:11">
      <c r="A16" s="74" t="str">
        <f>Lines!B19</f>
        <v>Open House Raffle</v>
      </c>
      <c r="B16" s="75">
        <f>Lines!I19</f>
        <v>7400.53</v>
      </c>
      <c r="D16" s="77" t="str">
        <f>Lines!B52</f>
        <v>Staff Luncheon</v>
      </c>
      <c r="E16" s="78">
        <f>-Lines!I52</f>
        <v>0</v>
      </c>
    </row>
    <row r="17" spans="1:5">
      <c r="A17" s="77" t="str">
        <f>Lines!B20</f>
        <v>Papa Murphy's</v>
      </c>
      <c r="B17" s="78">
        <f>Lines!I20</f>
        <v>0</v>
      </c>
      <c r="D17" s="77" t="str">
        <f>Lines!B53</f>
        <v>Student Planners</v>
      </c>
      <c r="E17" s="78">
        <f>-Lines!I53</f>
        <v>1892.77</v>
      </c>
    </row>
    <row r="18" spans="1:5">
      <c r="A18" s="77" t="s">
        <v>137</v>
      </c>
      <c r="B18" s="78">
        <f>Lines!I21</f>
        <v>70.92</v>
      </c>
      <c r="D18" s="77" t="str">
        <f>Lines!B54</f>
        <v>Teacher Stipends</v>
      </c>
      <c r="E18" s="75">
        <f>-Lines!I54</f>
        <v>2180.15</v>
      </c>
    </row>
    <row r="19" spans="1:5">
      <c r="A19" s="77" t="str">
        <f>Lines!B22</f>
        <v>Round Table Pizza</v>
      </c>
      <c r="B19" s="78">
        <f>Lines!I22</f>
        <v>103.47</v>
      </c>
      <c r="D19" s="77" t="str">
        <f>Lines!B55</f>
        <v>Technology Maint &amp; Enh</v>
      </c>
      <c r="E19" s="78">
        <f>-Lines!I55</f>
        <v>0</v>
      </c>
    </row>
    <row r="20" spans="1:5">
      <c r="A20" s="77" t="str">
        <f>Lines!B23</f>
        <v>See's Candies</v>
      </c>
      <c r="B20" s="78">
        <f>Lines!I23</f>
        <v>959.91999999999962</v>
      </c>
      <c r="D20" s="77" t="str">
        <f>Lines!B56</f>
        <v>Yearbook</v>
      </c>
      <c r="E20" s="78">
        <f>-Lines!I56</f>
        <v>931.98999999999978</v>
      </c>
    </row>
    <row r="21" spans="1:5">
      <c r="A21" s="77" t="str">
        <f>Lines!B24</f>
        <v>Shoparoo</v>
      </c>
      <c r="B21" s="78">
        <f>Lines!I24</f>
        <v>259.57</v>
      </c>
      <c r="D21" s="77" t="str">
        <f>Lines!B57</f>
        <v>Career Night</v>
      </c>
      <c r="E21" s="78">
        <f>-Lines!I57</f>
        <v>87.47999999999999</v>
      </c>
    </row>
    <row r="22" spans="1:5">
      <c r="A22" s="77" t="str">
        <f>Lines!B25</f>
        <v>Spiritware</v>
      </c>
      <c r="B22" s="78">
        <f>Lines!I25</f>
        <v>1207.5999999999999</v>
      </c>
      <c r="D22" s="77" t="str">
        <f>Lines!B58</f>
        <v>Teacher Appreciation</v>
      </c>
      <c r="E22" s="78">
        <f>-Lines!I58</f>
        <v>0</v>
      </c>
    </row>
    <row r="23" spans="1:5">
      <c r="A23" s="77" t="str">
        <f>Lines!B26</f>
        <v>Wells Fargo Grant</v>
      </c>
      <c r="B23" s="78">
        <f>Lines!I26</f>
        <v>0</v>
      </c>
      <c r="D23" s="77" t="str">
        <f>Lines!B62</f>
        <v>6th Grade Actvities</v>
      </c>
      <c r="E23" s="78">
        <f>-Lines!I62</f>
        <v>796</v>
      </c>
    </row>
    <row r="24" spans="1:5">
      <c r="A24" s="74" t="str">
        <f>Lines!B27</f>
        <v>Silent Auction</v>
      </c>
      <c r="B24" s="75">
        <f>Lines!I27</f>
        <v>1978</v>
      </c>
      <c r="D24" s="77" t="str">
        <f>Lines!B63</f>
        <v>6th Grade Field Trip</v>
      </c>
      <c r="E24" s="75">
        <f>-Lines!I63</f>
        <v>4441</v>
      </c>
    </row>
    <row r="25" spans="1:5">
      <c r="A25" s="77" t="str">
        <f>Lines!B28</f>
        <v>Plant Nite</v>
      </c>
      <c r="B25" s="78">
        <f>Lines!I28</f>
        <v>0</v>
      </c>
      <c r="D25" s="77" t="str">
        <f>Lines!B64</f>
        <v>7th Grade Actvities</v>
      </c>
      <c r="E25" s="78">
        <f>-Lines!I64</f>
        <v>-510</v>
      </c>
    </row>
    <row r="26" spans="1:5">
      <c r="A26" t="str">
        <f>Lines!B29</f>
        <v>Amazon Smile</v>
      </c>
      <c r="B26" s="33">
        <f>Lines!I29</f>
        <v>123.17999999999999</v>
      </c>
      <c r="D26" s="77" t="str">
        <f>Lines!B65</f>
        <v>7th Grade Field Trip</v>
      </c>
      <c r="E26" s="75">
        <f>-Lines!I65</f>
        <v>1710</v>
      </c>
    </row>
    <row r="27" spans="1:5">
      <c r="A27" t="str">
        <f>Lines!B30</f>
        <v>Hot Hula</v>
      </c>
      <c r="B27" s="33">
        <f>Lines!I30</f>
        <v>390</v>
      </c>
      <c r="D27" s="77" t="str">
        <f>Lines!B66</f>
        <v>8th Grade Field Trip</v>
      </c>
      <c r="E27" s="75">
        <f>-Lines!I66</f>
        <v>3487</v>
      </c>
    </row>
    <row r="28" spans="1:5">
      <c r="A28" t="str">
        <f>Lines!B31</f>
        <v>Wrestling Fundraiser</v>
      </c>
      <c r="B28" s="33">
        <f>Lines!I31</f>
        <v>-72.720000000000027</v>
      </c>
      <c r="D28" s="77" t="str">
        <f>Lines!B70</f>
        <v>BofA Merchant Services</v>
      </c>
      <c r="E28" s="78">
        <f>-Lines!I70</f>
        <v>426.73999999999995</v>
      </c>
    </row>
    <row r="29" spans="1:5">
      <c r="A29" t="s">
        <v>118</v>
      </c>
      <c r="B29" s="34">
        <f>SUM(B4:B28)</f>
        <v>31848.889999999992</v>
      </c>
      <c r="D29" s="77" t="str">
        <f>Lines!B71</f>
        <v>Debit Card</v>
      </c>
      <c r="E29" s="78">
        <f>-Lines!I71</f>
        <v>0</v>
      </c>
    </row>
    <row r="30" spans="1:5">
      <c r="A30" t="s">
        <v>120</v>
      </c>
      <c r="B30" s="33">
        <f>Lines!I34</f>
        <v>31848.89</v>
      </c>
      <c r="D30" s="77" t="str">
        <f>Lines!B72</f>
        <v>Donations</v>
      </c>
      <c r="E30" s="78">
        <f>-Lines!I72</f>
        <v>0</v>
      </c>
    </row>
    <row r="31" spans="1:5">
      <c r="B31" s="33">
        <f>B29-B30</f>
        <v>0</v>
      </c>
      <c r="D31" s="77" t="str">
        <f>Lines!B73</f>
        <v>Gifts &amp; Donations</v>
      </c>
      <c r="E31" s="78">
        <f>-Lines!I73</f>
        <v>0</v>
      </c>
    </row>
    <row r="32" spans="1:5">
      <c r="D32" s="77" t="str">
        <f>Lines!B74</f>
        <v>Insurance</v>
      </c>
      <c r="E32" s="78">
        <f>-Lines!I74</f>
        <v>255</v>
      </c>
    </row>
    <row r="33" spans="1:5">
      <c r="A33" t="s">
        <v>99</v>
      </c>
      <c r="B33" s="33">
        <f>Lines!K34</f>
        <v>20000</v>
      </c>
      <c r="D33" s="77" t="str">
        <f>Lines!B75</f>
        <v>Interest Income</v>
      </c>
      <c r="E33" s="78">
        <f>-Lines!I75</f>
        <v>0</v>
      </c>
    </row>
    <row r="34" spans="1:5">
      <c r="D34" s="77" t="str">
        <f>Lines!B76</f>
        <v>Miscellaneous</v>
      </c>
      <c r="E34" s="78">
        <f>-Lines!I76</f>
        <v>-0.2</v>
      </c>
    </row>
    <row r="35" spans="1:5">
      <c r="D35" s="77" t="str">
        <f>Lines!B77</f>
        <v>NSF Check</v>
      </c>
      <c r="E35" s="78">
        <f>-Lines!I77</f>
        <v>0</v>
      </c>
    </row>
    <row r="36" spans="1:5">
      <c r="D36" s="77" t="str">
        <f>Lines!B78</f>
        <v>NSF Service Charge</v>
      </c>
      <c r="E36" s="78">
        <f>-Lines!I78</f>
        <v>96</v>
      </c>
    </row>
    <row r="37" spans="1:5">
      <c r="D37" s="77" t="str">
        <f>Lines!B79</f>
        <v>Pacifica Patch</v>
      </c>
      <c r="E37" s="78">
        <f>-Lines!I79</f>
        <v>0</v>
      </c>
    </row>
    <row r="38" spans="1:5">
      <c r="D38" s="77" t="str">
        <f>Lines!B80</f>
        <v>PEF Donation</v>
      </c>
      <c r="E38" s="78">
        <f>-Lines!I80</f>
        <v>0</v>
      </c>
    </row>
    <row r="39" spans="1:5">
      <c r="D39" s="77" t="str">
        <f>Lines!B81</f>
        <v>Pacifica School Volunteers</v>
      </c>
      <c r="E39" s="78">
        <f>-Lines!I81</f>
        <v>0</v>
      </c>
    </row>
    <row r="40" spans="1:5">
      <c r="D40" s="77" t="str">
        <f>Lines!B82</f>
        <v>Re-Deposit - NSF Check</v>
      </c>
      <c r="E40" s="78">
        <f>-Lines!I82</f>
        <v>0</v>
      </c>
    </row>
    <row r="41" spans="1:5">
      <c r="D41" s="77" t="str">
        <f>Lines!B83</f>
        <v>Tax Expense</v>
      </c>
      <c r="E41" s="78">
        <f>-Lines!I83</f>
        <v>535</v>
      </c>
    </row>
    <row r="42" spans="1:5">
      <c r="D42" s="77" t="str">
        <f>Lines!B84</f>
        <v>Treasurer</v>
      </c>
      <c r="E42" s="78">
        <f>-Lines!I84</f>
        <v>0</v>
      </c>
    </row>
    <row r="43" spans="1:5">
      <c r="D43" s="77" t="str">
        <f>Lines!B85</f>
        <v>PTO Operating Expense</v>
      </c>
      <c r="E43" s="78">
        <f>-Lines!I85</f>
        <v>-1.32</v>
      </c>
    </row>
    <row r="44" spans="1:5">
      <c r="E44" s="33"/>
    </row>
    <row r="45" spans="1:5">
      <c r="D45" t="s">
        <v>118</v>
      </c>
      <c r="E45" s="34">
        <f>SUM(E4:E44)</f>
        <v>28239.45</v>
      </c>
    </row>
    <row r="46" spans="1:5">
      <c r="D46" t="s">
        <v>119</v>
      </c>
      <c r="E46" s="33">
        <f>-Lines!I89</f>
        <v>28239.45</v>
      </c>
    </row>
    <row r="47" spans="1:5">
      <c r="E47" s="33">
        <f>+E45-E46</f>
        <v>0</v>
      </c>
    </row>
    <row r="48" spans="1:5">
      <c r="D48" t="s">
        <v>99</v>
      </c>
      <c r="E48" s="33">
        <f>-Lines!K89</f>
        <v>34950</v>
      </c>
    </row>
  </sheetData>
  <pageMargins left="0.75" right="0.75" top="1" bottom="1" header="0.5" footer="0.5"/>
  <pageSetup paperSize="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Summary</vt:lpstr>
      <vt:lpstr>Funds</vt:lpstr>
      <vt:lpstr>Lines</vt:lpstr>
      <vt:lpstr>Cash</vt:lpstr>
      <vt:lpstr>CheckLedger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Lim</dc:creator>
  <cp:lastModifiedBy>Leonard Lim</cp:lastModifiedBy>
  <cp:lastPrinted>2019-05-13T18:50:00Z</cp:lastPrinted>
  <dcterms:created xsi:type="dcterms:W3CDTF">2017-09-07T02:43:51Z</dcterms:created>
  <dcterms:modified xsi:type="dcterms:W3CDTF">2019-05-15T04:01:01Z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