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0" yWindow="0" windowWidth="21580" windowHeight="14180" tabRatio="500"/>
  </bookViews>
  <sheets>
    <sheet name="Cover" sheetId="6" r:id="rId1"/>
    <sheet name="Summary" sheetId="7" r:id="rId2"/>
    <sheet name="Funds" sheetId="3" r:id="rId3"/>
    <sheet name="Fundraising" sheetId="1" r:id="rId4"/>
    <sheet name="Expenditures" sheetId="2" r:id="rId5"/>
    <sheet name="Cash" sheetId="4" r:id="rId6"/>
    <sheet name="Data" sheetId="5" state="hidden" r:id="rId7"/>
  </sheets>
  <definedNames>
    <definedName name="_xlnm.Print_Titles" localSheetId="4">Expenditures!$1:$6</definedName>
    <definedName name="_xlnm.Print_Titles" localSheetId="3">Fundraising!$1:$6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2" i="7" l="1"/>
  <c r="D13" i="7"/>
  <c r="K5" i="5"/>
  <c r="H5" i="5"/>
  <c r="H4" i="5"/>
  <c r="H3" i="5"/>
  <c r="E43" i="5"/>
  <c r="B28" i="5"/>
  <c r="B27" i="5"/>
  <c r="B30" i="5"/>
  <c r="E38" i="5"/>
  <c r="E41" i="5"/>
  <c r="B24" i="5"/>
  <c r="F19" i="4"/>
  <c r="C27" i="2"/>
  <c r="D27" i="2"/>
  <c r="E32" i="2"/>
  <c r="K32" i="2"/>
  <c r="E30" i="2"/>
  <c r="K30" i="2"/>
  <c r="D55" i="2"/>
  <c r="C36" i="2"/>
  <c r="E36" i="2"/>
  <c r="D36" i="2"/>
  <c r="J55" i="2"/>
  <c r="G55" i="2"/>
  <c r="C55" i="2"/>
  <c r="J36" i="2"/>
  <c r="G36" i="2"/>
  <c r="J27" i="2"/>
  <c r="G27" i="2"/>
  <c r="E53" i="2"/>
  <c r="K53" i="2"/>
  <c r="E38" i="2"/>
  <c r="K38" i="2"/>
  <c r="E24" i="2"/>
  <c r="K24" i="2"/>
  <c r="E22" i="2"/>
  <c r="H22" i="2"/>
  <c r="H53" i="2"/>
  <c r="J16" i="2"/>
  <c r="J57" i="2"/>
  <c r="G16" i="2"/>
  <c r="G57" i="2"/>
  <c r="D16" i="2"/>
  <c r="C16" i="2"/>
  <c r="E16" i="2"/>
  <c r="E54" i="2"/>
  <c r="H54" i="2"/>
  <c r="E52" i="2"/>
  <c r="E37" i="5"/>
  <c r="E51" i="2"/>
  <c r="H51" i="2"/>
  <c r="K51" i="2"/>
  <c r="E50" i="2"/>
  <c r="K50" i="2"/>
  <c r="E49" i="2"/>
  <c r="H49" i="2"/>
  <c r="K49" i="2"/>
  <c r="E48" i="2"/>
  <c r="K48" i="2"/>
  <c r="E33" i="5"/>
  <c r="E47" i="2"/>
  <c r="H47" i="2"/>
  <c r="K47" i="2"/>
  <c r="E46" i="2"/>
  <c r="H46" i="2"/>
  <c r="K46" i="2"/>
  <c r="E45" i="2"/>
  <c r="H45" i="2"/>
  <c r="K45" i="2"/>
  <c r="E44" i="2"/>
  <c r="H44" i="2"/>
  <c r="E29" i="5"/>
  <c r="E43" i="2"/>
  <c r="H43" i="2"/>
  <c r="K43" i="2"/>
  <c r="E42" i="2"/>
  <c r="K42" i="2"/>
  <c r="E41" i="2"/>
  <c r="H41" i="2"/>
  <c r="K41" i="2"/>
  <c r="E40" i="2"/>
  <c r="E25" i="5"/>
  <c r="K40" i="2"/>
  <c r="E39" i="2"/>
  <c r="H39" i="2"/>
  <c r="K39" i="2"/>
  <c r="E37" i="2"/>
  <c r="K37" i="2"/>
  <c r="E35" i="2"/>
  <c r="K35" i="2"/>
  <c r="E34" i="2"/>
  <c r="H34" i="2"/>
  <c r="E33" i="2"/>
  <c r="K33" i="2"/>
  <c r="E31" i="2"/>
  <c r="E20" i="5"/>
  <c r="K31" i="2"/>
  <c r="E29" i="2"/>
  <c r="K29" i="2"/>
  <c r="E28" i="2"/>
  <c r="K28" i="2"/>
  <c r="E26" i="2"/>
  <c r="K26" i="2"/>
  <c r="E25" i="2"/>
  <c r="K25" i="2"/>
  <c r="E23" i="2"/>
  <c r="H23" i="2"/>
  <c r="K23" i="2"/>
  <c r="E21" i="2"/>
  <c r="K21" i="2"/>
  <c r="E20" i="2"/>
  <c r="K20" i="2"/>
  <c r="E19" i="2"/>
  <c r="E12" i="5"/>
  <c r="E18" i="2"/>
  <c r="H18" i="2"/>
  <c r="E17" i="2"/>
  <c r="K17" i="2"/>
  <c r="E15" i="2"/>
  <c r="H15" i="2"/>
  <c r="E14" i="2"/>
  <c r="H14" i="2"/>
  <c r="E13" i="2"/>
  <c r="H13" i="2"/>
  <c r="E12" i="2"/>
  <c r="K12" i="2"/>
  <c r="E11" i="2"/>
  <c r="E8" i="5"/>
  <c r="E10" i="2"/>
  <c r="E7" i="5"/>
  <c r="E9" i="2"/>
  <c r="K9" i="2"/>
  <c r="E8" i="2"/>
  <c r="K8" i="2"/>
  <c r="E7" i="2"/>
  <c r="E4" i="5"/>
  <c r="E28" i="1"/>
  <c r="K28" i="1"/>
  <c r="E27" i="1"/>
  <c r="H27" i="1"/>
  <c r="E26" i="1"/>
  <c r="K26" i="1"/>
  <c r="E25" i="1"/>
  <c r="K25" i="1"/>
  <c r="E24" i="1"/>
  <c r="K24" i="1"/>
  <c r="E23" i="1"/>
  <c r="K23" i="1"/>
  <c r="E22" i="1"/>
  <c r="K22" i="1"/>
  <c r="E21" i="1"/>
  <c r="K21" i="1"/>
  <c r="E20" i="1"/>
  <c r="K20" i="1"/>
  <c r="E19" i="1"/>
  <c r="K19" i="1"/>
  <c r="E18" i="1"/>
  <c r="K18" i="1"/>
  <c r="E17" i="1"/>
  <c r="K17" i="1"/>
  <c r="E16" i="1"/>
  <c r="K16" i="1"/>
  <c r="E15" i="1"/>
  <c r="K15" i="1"/>
  <c r="E14" i="1"/>
  <c r="K14" i="1"/>
  <c r="E13" i="1"/>
  <c r="H13" i="1"/>
  <c r="E12" i="1"/>
  <c r="H12" i="1"/>
  <c r="E11" i="1"/>
  <c r="K11" i="1"/>
  <c r="E10" i="1"/>
  <c r="B7" i="5"/>
  <c r="E9" i="1"/>
  <c r="K9" i="1"/>
  <c r="E8" i="1"/>
  <c r="K8" i="1"/>
  <c r="E7" i="1"/>
  <c r="K7" i="1"/>
  <c r="H28" i="1"/>
  <c r="H23" i="1"/>
  <c r="H19" i="1"/>
  <c r="H15" i="1"/>
  <c r="H11" i="1"/>
  <c r="H7" i="1"/>
  <c r="J29" i="1"/>
  <c r="G29" i="1"/>
  <c r="G59" i="2"/>
  <c r="D29" i="1"/>
  <c r="C29" i="1"/>
  <c r="B37" i="7"/>
  <c r="E28" i="5"/>
  <c r="B38" i="7"/>
  <c r="E21" i="5"/>
  <c r="D38" i="7"/>
  <c r="B39" i="7"/>
  <c r="D39" i="7"/>
  <c r="B40" i="7"/>
  <c r="E5" i="5"/>
  <c r="E6" i="5"/>
  <c r="E9" i="5"/>
  <c r="E10" i="5"/>
  <c r="E13" i="5"/>
  <c r="E14" i="5"/>
  <c r="E17" i="5"/>
  <c r="K3" i="5"/>
  <c r="D35" i="7"/>
  <c r="E18" i="5"/>
  <c r="E19" i="5"/>
  <c r="K4" i="5"/>
  <c r="D36" i="7"/>
  <c r="E22" i="5"/>
  <c r="E26" i="5"/>
  <c r="E27" i="5"/>
  <c r="E32" i="5"/>
  <c r="E34" i="5"/>
  <c r="E36" i="5"/>
  <c r="B36" i="7"/>
  <c r="B35" i="7"/>
  <c r="B5" i="5"/>
  <c r="D8" i="7"/>
  <c r="B10" i="7"/>
  <c r="D10" i="7"/>
  <c r="B11" i="7"/>
  <c r="B4" i="5"/>
  <c r="B6" i="5"/>
  <c r="B8" i="5"/>
  <c r="D6" i="7"/>
  <c r="B10" i="5"/>
  <c r="B11" i="5"/>
  <c r="B12" i="5"/>
  <c r="B13" i="5"/>
  <c r="B16" i="5"/>
  <c r="B20" i="5"/>
  <c r="B22" i="5"/>
  <c r="B23" i="5"/>
  <c r="B8" i="7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23" i="5"/>
  <c r="D19" i="5"/>
  <c r="D20" i="5"/>
  <c r="D21" i="5"/>
  <c r="D22" i="5"/>
  <c r="D18" i="5"/>
  <c r="D12" i="5"/>
  <c r="D13" i="5"/>
  <c r="D14" i="5"/>
  <c r="D15" i="5"/>
  <c r="D16" i="5"/>
  <c r="D17" i="5"/>
  <c r="D11" i="5"/>
  <c r="D5" i="5"/>
  <c r="D6" i="5"/>
  <c r="D7" i="5"/>
  <c r="D8" i="5"/>
  <c r="D9" i="5"/>
  <c r="D10" i="5"/>
  <c r="D4" i="5"/>
  <c r="A22" i="5"/>
  <c r="A23" i="5"/>
  <c r="A5" i="5"/>
  <c r="A6" i="5"/>
  <c r="A7" i="5"/>
  <c r="A8" i="5"/>
  <c r="B6" i="7"/>
  <c r="A9" i="5"/>
  <c r="A10" i="5"/>
  <c r="A11" i="5"/>
  <c r="A12" i="5"/>
  <c r="A13" i="5"/>
  <c r="A14" i="5"/>
  <c r="B7" i="7"/>
  <c r="A15" i="5"/>
  <c r="A16" i="5"/>
  <c r="A17" i="5"/>
  <c r="A18" i="5"/>
  <c r="A19" i="5"/>
  <c r="A20" i="5"/>
  <c r="A21" i="5"/>
  <c r="B9" i="7"/>
  <c r="A4" i="5"/>
  <c r="G67" i="4"/>
  <c r="F21" i="4"/>
  <c r="A7" i="4"/>
  <c r="E17" i="3"/>
  <c r="C17" i="3"/>
  <c r="F15" i="3"/>
  <c r="H15" i="3"/>
  <c r="F14" i="3"/>
  <c r="H14" i="3"/>
  <c r="F13" i="3"/>
  <c r="H13" i="3"/>
  <c r="F12" i="3"/>
  <c r="H12" i="3"/>
  <c r="F11" i="3"/>
  <c r="H11" i="3"/>
  <c r="F10" i="3"/>
  <c r="H10" i="3"/>
  <c r="F9" i="3"/>
  <c r="H9" i="3"/>
  <c r="J59" i="2"/>
  <c r="E35" i="5"/>
  <c r="E31" i="5"/>
  <c r="H8" i="2"/>
  <c r="H20" i="2"/>
  <c r="H29" i="2"/>
  <c r="H35" i="2"/>
  <c r="H40" i="2"/>
  <c r="H48" i="2"/>
  <c r="H52" i="2"/>
  <c r="K14" i="2"/>
  <c r="K18" i="2"/>
  <c r="K22" i="2"/>
  <c r="K54" i="2"/>
  <c r="H32" i="2"/>
  <c r="H17" i="2"/>
  <c r="H21" i="2"/>
  <c r="H25" i="2"/>
  <c r="H37" i="2"/>
  <c r="K7" i="2"/>
  <c r="K15" i="2"/>
  <c r="K44" i="2"/>
  <c r="K52" i="2"/>
  <c r="B19" i="5"/>
  <c r="B15" i="5"/>
  <c r="E15" i="5"/>
  <c r="H17" i="1"/>
  <c r="H21" i="1"/>
  <c r="H26" i="2"/>
  <c r="H33" i="2"/>
  <c r="H38" i="2"/>
  <c r="H42" i="2"/>
  <c r="H50" i="2"/>
  <c r="H10" i="1"/>
  <c r="H14" i="1"/>
  <c r="H18" i="1"/>
  <c r="H22" i="1"/>
  <c r="H26" i="1"/>
  <c r="H28" i="2"/>
  <c r="D11" i="7"/>
  <c r="D37" i="7"/>
  <c r="H9" i="1"/>
  <c r="K10" i="1"/>
  <c r="K13" i="1"/>
  <c r="K12" i="1"/>
  <c r="B9" i="5"/>
  <c r="B14" i="5"/>
  <c r="D7" i="7"/>
  <c r="H20" i="1"/>
  <c r="H10" i="2"/>
  <c r="K19" i="2"/>
  <c r="E16" i="5"/>
  <c r="E11" i="5"/>
  <c r="H19" i="2"/>
  <c r="H24" i="2"/>
  <c r="H30" i="2"/>
  <c r="E23" i="5"/>
  <c r="E55" i="2"/>
  <c r="K55" i="2"/>
  <c r="K27" i="1"/>
  <c r="D12" i="7"/>
  <c r="D14" i="7"/>
  <c r="H25" i="1"/>
  <c r="B18" i="5"/>
  <c r="B21" i="5"/>
  <c r="D9" i="7"/>
  <c r="H8" i="1"/>
  <c r="H16" i="1"/>
  <c r="H24" i="1"/>
  <c r="B17" i="5"/>
  <c r="E29" i="1"/>
  <c r="K29" i="1"/>
  <c r="H55" i="2"/>
  <c r="E30" i="5"/>
  <c r="E24" i="5"/>
  <c r="D57" i="2"/>
  <c r="D59" i="2"/>
  <c r="G7" i="3"/>
  <c r="G17" i="3"/>
  <c r="K34" i="2"/>
  <c r="K36" i="2"/>
  <c r="H31" i="2"/>
  <c r="K16" i="2"/>
  <c r="H16" i="2"/>
  <c r="K11" i="2"/>
  <c r="H9" i="2"/>
  <c r="K10" i="2"/>
  <c r="H12" i="2"/>
  <c r="H7" i="2"/>
  <c r="H11" i="2"/>
  <c r="K13" i="2"/>
  <c r="E27" i="2"/>
  <c r="K27" i="2"/>
  <c r="C57" i="2"/>
  <c r="C59" i="2"/>
  <c r="F23" i="4"/>
  <c r="F27" i="4"/>
  <c r="B26" i="5"/>
  <c r="H9" i="5"/>
  <c r="H10" i="5"/>
  <c r="E40" i="5"/>
  <c r="H36" i="2"/>
  <c r="H29" i="1"/>
  <c r="K57" i="2"/>
  <c r="E57" i="2"/>
  <c r="H27" i="2"/>
  <c r="E59" i="2"/>
  <c r="D7" i="3"/>
  <c r="K9" i="5"/>
  <c r="K10" i="5"/>
  <c r="E42" i="5"/>
  <c r="K8" i="5"/>
  <c r="D40" i="7"/>
  <c r="D41" i="7"/>
  <c r="D43" i="7"/>
  <c r="H57" i="2"/>
  <c r="F7" i="3"/>
  <c r="D17" i="3"/>
  <c r="H59" i="2"/>
  <c r="K59" i="2"/>
  <c r="F17" i="3"/>
  <c r="H7" i="3"/>
  <c r="H17" i="3"/>
</calcChain>
</file>

<file path=xl/sharedStrings.xml><?xml version="1.0" encoding="utf-8"?>
<sst xmlns="http://schemas.openxmlformats.org/spreadsheetml/2006/main" count="268" uniqueCount="151">
  <si>
    <t>INGRID B LACY MIDDLE SCHOOL PTO</t>
  </si>
  <si>
    <t>Income Statement</t>
  </si>
  <si>
    <t>School Year:</t>
  </si>
  <si>
    <t>CURRENT YEAR RESULTS</t>
  </si>
  <si>
    <t>Category</t>
  </si>
  <si>
    <t>Line</t>
  </si>
  <si>
    <t>Proceeds</t>
  </si>
  <si>
    <t>Total Proceeds</t>
  </si>
  <si>
    <t>Total Cost</t>
  </si>
  <si>
    <t>Net</t>
  </si>
  <si>
    <t>Net Amount</t>
  </si>
  <si>
    <t>Over/Under</t>
  </si>
  <si>
    <t>Fundraisers</t>
  </si>
  <si>
    <t>Back to School Special</t>
  </si>
  <si>
    <t>Box Tops</t>
  </si>
  <si>
    <t>Chocolate Festival</t>
  </si>
  <si>
    <t>Cookie Dough</t>
  </si>
  <si>
    <t>Direct Donations</t>
  </si>
  <si>
    <t>Escrip</t>
  </si>
  <si>
    <t>Ewaste</t>
  </si>
  <si>
    <t>Fog Fest</t>
  </si>
  <si>
    <t>Giant Raffle</t>
  </si>
  <si>
    <t>Jamba Juice</t>
  </si>
  <si>
    <t>LEI Fundraiser</t>
  </si>
  <si>
    <t>Monthly Raffle</t>
  </si>
  <si>
    <t>Open House Raffle</t>
  </si>
  <si>
    <t>Papa Murphy's</t>
  </si>
  <si>
    <t>Round Table Pizza</t>
  </si>
  <si>
    <t>See's Candies</t>
  </si>
  <si>
    <t>Shoparoo</t>
  </si>
  <si>
    <t>Spiritware</t>
  </si>
  <si>
    <t>Wells Fargo Grant</t>
  </si>
  <si>
    <t>Silent Auction</t>
  </si>
  <si>
    <t>Activities</t>
  </si>
  <si>
    <t>Challenge Day</t>
  </si>
  <si>
    <t>Field Trips</t>
  </si>
  <si>
    <t>Graduation</t>
  </si>
  <si>
    <t>Greek Fest</t>
  </si>
  <si>
    <t>Leadership</t>
  </si>
  <si>
    <t>MakerSpace</t>
  </si>
  <si>
    <t>PE Activities</t>
  </si>
  <si>
    <t>Services</t>
  </si>
  <si>
    <t>Elna Flynn</t>
  </si>
  <si>
    <t>Front Office Supplies</t>
  </si>
  <si>
    <t>Staff Luncheon</t>
  </si>
  <si>
    <t>Student Planners</t>
  </si>
  <si>
    <t>Teacher Stipends</t>
  </si>
  <si>
    <t>Technology Maint &amp; Enh</t>
  </si>
  <si>
    <t>Yearbook</t>
  </si>
  <si>
    <t>Grade Activities</t>
  </si>
  <si>
    <t>6th Grade Actvities</t>
  </si>
  <si>
    <t>6th Grade Field Trip</t>
  </si>
  <si>
    <t>7th Grade Actvities</t>
  </si>
  <si>
    <t>7th Grade Field Trip</t>
  </si>
  <si>
    <t>8th Grade Field Trip</t>
  </si>
  <si>
    <t>Admin</t>
  </si>
  <si>
    <t>BofA Merchant Services</t>
  </si>
  <si>
    <t>Debit Card</t>
  </si>
  <si>
    <t>Donations</t>
  </si>
  <si>
    <t>Gifts &amp; Donations</t>
  </si>
  <si>
    <t>Insurance</t>
  </si>
  <si>
    <t>Interest Income</t>
  </si>
  <si>
    <t>Miscellaneous</t>
  </si>
  <si>
    <t>NSF Check</t>
  </si>
  <si>
    <t>NSF Service Charge</t>
  </si>
  <si>
    <t>Pacifica Patch</t>
  </si>
  <si>
    <t>PEF Donation</t>
  </si>
  <si>
    <t>Pacifica School Volunteers</t>
  </si>
  <si>
    <t>Re-Deposit - NSF Check</t>
  </si>
  <si>
    <t>Tax Expense</t>
  </si>
  <si>
    <t>Treasurer</t>
  </si>
  <si>
    <t>TOTAL GENERAL FUND</t>
  </si>
  <si>
    <t>8th Grade</t>
  </si>
  <si>
    <t>Band</t>
  </si>
  <si>
    <t>Library</t>
  </si>
  <si>
    <t>Library Grant</t>
  </si>
  <si>
    <t>Book Fair</t>
  </si>
  <si>
    <t>PE Uniforms</t>
  </si>
  <si>
    <t>Principal's Account</t>
  </si>
  <si>
    <t>BOLD</t>
  </si>
  <si>
    <t>2017 - 2018</t>
  </si>
  <si>
    <t>TOTAL Fundraisers</t>
  </si>
  <si>
    <t>TOTAL Activities</t>
  </si>
  <si>
    <t>TOTAL Services</t>
  </si>
  <si>
    <t>TOTAL Grade Activities</t>
  </si>
  <si>
    <t>TOTAL Admin</t>
  </si>
  <si>
    <t>TOTAL Expenditures</t>
  </si>
  <si>
    <t>Beginning Balance</t>
  </si>
  <si>
    <t>Costs</t>
  </si>
  <si>
    <t>Net Proceeds</t>
  </si>
  <si>
    <t>Spending</t>
  </si>
  <si>
    <t>Ice Cream Sales</t>
  </si>
  <si>
    <t>General Fund</t>
  </si>
  <si>
    <t>Checking Account Reconciliation</t>
  </si>
  <si>
    <t>As of:</t>
  </si>
  <si>
    <t>Reconciled Bank Balance</t>
  </si>
  <si>
    <t>Balance Per IBL Ledger</t>
  </si>
  <si>
    <t>Difference</t>
  </si>
  <si>
    <t>&lt;== Should be $0</t>
  </si>
  <si>
    <t>Date</t>
  </si>
  <si>
    <t>Ref</t>
  </si>
  <si>
    <t>Payee</t>
  </si>
  <si>
    <t>Amount</t>
  </si>
  <si>
    <t>Jackey Hickey</t>
  </si>
  <si>
    <t>Pacifica School District</t>
  </si>
  <si>
    <t>Wonder Ice Cream, Inc.</t>
  </si>
  <si>
    <t>8th Grade - Ice Cream</t>
  </si>
  <si>
    <t>Jerry W. Downs</t>
  </si>
  <si>
    <t>J.W. Pepper &amp; Sons, Inc</t>
  </si>
  <si>
    <t>???</t>
  </si>
  <si>
    <t>Jean McCarron</t>
  </si>
  <si>
    <t>Clearlite Trophies</t>
  </si>
  <si>
    <t>Scarlet Brigade Band Boosters</t>
  </si>
  <si>
    <t>P.E.</t>
  </si>
  <si>
    <t>FUNDRAISING</t>
  </si>
  <si>
    <t>Budget</t>
  </si>
  <si>
    <t>SPENDING</t>
  </si>
  <si>
    <t>INGRID B. LACY MIDDLE SCHOOL</t>
  </si>
  <si>
    <t>PARENT TEACHER ORGANIZATION</t>
  </si>
  <si>
    <t>TREASURER'S REPORT</t>
  </si>
  <si>
    <t>2017 - 2018 SCHOOL YEAR</t>
  </si>
  <si>
    <t>Summary of Results</t>
  </si>
  <si>
    <t>TOP FUNDRAISERS THIS YEAR</t>
  </si>
  <si>
    <t>FUNDRAISERS</t>
  </si>
  <si>
    <t>Other</t>
  </si>
  <si>
    <t>TOTAL</t>
  </si>
  <si>
    <t>Full Year Budget</t>
  </si>
  <si>
    <t>% of Total Achieved</t>
  </si>
  <si>
    <t>School Year:  2017 - 2018</t>
  </si>
  <si>
    <t>EXPENDITURES</t>
  </si>
  <si>
    <t>TOP EXPENDITURES THIS YEAR</t>
  </si>
  <si>
    <t>PTO Operating Expense</t>
  </si>
  <si>
    <t>TOTAL FUNDS</t>
  </si>
  <si>
    <t>vs BUDGET</t>
  </si>
  <si>
    <t>vs LAST YEAR</t>
  </si>
  <si>
    <t>Dan Lyttle</t>
  </si>
  <si>
    <t>Restricted Funds</t>
  </si>
  <si>
    <t>Plant Nite</t>
  </si>
  <si>
    <t>Total</t>
  </si>
  <si>
    <t>per financials</t>
  </si>
  <si>
    <t>Per financials</t>
  </si>
  <si>
    <t>(All information as of 10/16/2017)</t>
  </si>
  <si>
    <t>Ending Bal Available</t>
  </si>
  <si>
    <t>to balance</t>
  </si>
  <si>
    <r>
      <rPr>
        <u/>
        <sz val="10"/>
        <color theme="1"/>
        <rFont val="Arial"/>
        <family val="2"/>
      </rPr>
      <t>PLUS</t>
    </r>
    <r>
      <rPr>
        <sz val="10"/>
        <color theme="1"/>
        <rFont val="Arial"/>
        <family val="2"/>
      </rPr>
      <t>: Deposits In Transit</t>
    </r>
  </si>
  <si>
    <r>
      <rPr>
        <u/>
        <sz val="10"/>
        <color theme="1"/>
        <rFont val="Arial"/>
        <family val="2"/>
      </rPr>
      <t>MINUS</t>
    </r>
    <r>
      <rPr>
        <sz val="10"/>
        <color theme="1"/>
        <rFont val="Arial"/>
        <family val="2"/>
      </rPr>
      <t>: Total Outstanding Checks</t>
    </r>
  </si>
  <si>
    <r>
      <rPr>
        <b/>
        <sz val="16"/>
        <color theme="1"/>
        <rFont val="Calibri"/>
        <family val="2"/>
      </rPr>
      <t>Prepared by:</t>
    </r>
    <r>
      <rPr>
        <sz val="16"/>
        <color theme="1"/>
        <rFont val="Calibri"/>
        <family val="2"/>
        <scheme val="minor"/>
      </rPr>
      <t xml:space="preserve">  Leonard Lim, Treasurer</t>
    </r>
  </si>
  <si>
    <t xml:space="preserve">Includes money deposited by PTO </t>
  </si>
  <si>
    <t>but not reflected yet by BofA.</t>
  </si>
  <si>
    <t>by PTO but not yet deposited.</t>
  </si>
  <si>
    <r>
      <t xml:space="preserve">Does </t>
    </r>
    <r>
      <rPr>
        <i/>
        <u/>
        <sz val="10"/>
        <color theme="1"/>
        <rFont val="Arial"/>
        <family val="2"/>
      </rPr>
      <t>not</t>
    </r>
    <r>
      <rPr>
        <i/>
        <sz val="10"/>
        <color theme="1"/>
        <rFont val="Arial"/>
        <family val="2"/>
      </rPr>
      <t xml:space="preserve"> include money received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</si>
</sst>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m/d/yyyy;@"/>
    <numFmt numFmtId="165" formatCode="_(* #,##0_);_(* \(#,##0\);_(* &quot;-&quot;??_);_(@_)"/>
    <numFmt numFmtId="166" formatCode="[$-409]mmmm\ d\,\ yy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3333FF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3333FF"/>
      <name val="Arial"/>
      <family val="2"/>
    </font>
    <font>
      <i/>
      <sz val="10"/>
      <color rgb="FF3333FF"/>
      <name val="Arial"/>
      <family val="2"/>
    </font>
    <font>
      <b/>
      <sz val="9"/>
      <color rgb="FF3333FF"/>
      <name val="Arial"/>
      <family val="2"/>
    </font>
    <font>
      <sz val="9"/>
      <color theme="1"/>
      <name val="Arial"/>
      <family val="2"/>
    </font>
    <font>
      <b/>
      <sz val="48"/>
      <color theme="1"/>
      <name val="Arial"/>
      <family val="2"/>
    </font>
    <font>
      <b/>
      <sz val="24"/>
      <color theme="1"/>
      <name val="Arial"/>
      <family val="2"/>
    </font>
    <font>
      <i/>
      <sz val="10"/>
      <color theme="1"/>
      <name val="Arial"/>
      <family val="2"/>
    </font>
    <font>
      <u/>
      <sz val="10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i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7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3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43" fontId="7" fillId="0" borderId="8" xfId="1" applyFont="1" applyBorder="1"/>
    <xf numFmtId="0" fontId="6" fillId="0" borderId="10" xfId="0" applyFont="1" applyBorder="1"/>
    <xf numFmtId="43" fontId="6" fillId="0" borderId="11" xfId="1" applyFont="1" applyBorder="1"/>
    <xf numFmtId="0" fontId="7" fillId="0" borderId="8" xfId="0" applyFont="1" applyBorder="1"/>
    <xf numFmtId="0" fontId="3" fillId="0" borderId="0" xfId="0" applyFont="1" applyFill="1"/>
    <xf numFmtId="43" fontId="3" fillId="0" borderId="0" xfId="1" applyFont="1" applyFill="1"/>
    <xf numFmtId="0" fontId="7" fillId="0" borderId="0" xfId="0" applyFont="1" applyFill="1"/>
    <xf numFmtId="0" fontId="6" fillId="0" borderId="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3" fontId="7" fillId="0" borderId="8" xfId="1" applyFont="1" applyFill="1" applyBorder="1"/>
    <xf numFmtId="43" fontId="6" fillId="0" borderId="11" xfId="1" applyFont="1" applyFill="1" applyBorder="1"/>
    <xf numFmtId="0" fontId="6" fillId="0" borderId="10" xfId="0" applyFont="1" applyFill="1" applyBorder="1" applyAlignment="1">
      <alignment horizontal="center"/>
    </xf>
    <xf numFmtId="43" fontId="7" fillId="0" borderId="0" xfId="1" applyFont="1" applyFill="1" applyBorder="1"/>
    <xf numFmtId="43" fontId="6" fillId="0" borderId="10" xfId="1" applyFont="1" applyFill="1" applyBorder="1"/>
    <xf numFmtId="0" fontId="7" fillId="0" borderId="8" xfId="0" applyFont="1" applyFill="1" applyBorder="1"/>
    <xf numFmtId="0" fontId="7" fillId="0" borderId="0" xfId="0" applyFont="1" applyFill="1" applyBorder="1"/>
    <xf numFmtId="0" fontId="6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6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7" fillId="0" borderId="0" xfId="0" applyFont="1" applyBorder="1" applyAlignment="1"/>
    <xf numFmtId="0" fontId="7" fillId="0" borderId="0" xfId="0" applyFont="1" applyAlignment="1"/>
    <xf numFmtId="43" fontId="7" fillId="0" borderId="0" xfId="1" applyFont="1" applyBorder="1" applyAlignment="1">
      <alignment wrapText="1"/>
    </xf>
    <xf numFmtId="43" fontId="7" fillId="0" borderId="7" xfId="1" applyFont="1" applyBorder="1" applyAlignment="1">
      <alignment wrapText="1"/>
    </xf>
    <xf numFmtId="0" fontId="2" fillId="0" borderId="0" xfId="0" applyFont="1" applyFill="1"/>
    <xf numFmtId="43" fontId="7" fillId="0" borderId="0" xfId="1" applyFont="1" applyFill="1"/>
    <xf numFmtId="0" fontId="6" fillId="0" borderId="0" xfId="0" applyFont="1" applyFill="1"/>
    <xf numFmtId="14" fontId="12" fillId="0" borderId="0" xfId="0" quotePrefix="1" applyNumberFormat="1" applyFont="1" applyFill="1" applyBorder="1" applyAlignment="1">
      <alignment horizontal="center"/>
    </xf>
    <xf numFmtId="43" fontId="7" fillId="0" borderId="10" xfId="1" applyFont="1" applyFill="1" applyBorder="1"/>
    <xf numFmtId="43" fontId="7" fillId="0" borderId="0" xfId="0" applyNumberFormat="1" applyFont="1" applyFill="1"/>
    <xf numFmtId="0" fontId="13" fillId="0" borderId="0" xfId="0" applyFont="1" applyFill="1"/>
    <xf numFmtId="164" fontId="7" fillId="0" borderId="4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4" xfId="0" applyNumberFormat="1" applyFont="1" applyFill="1" applyBorder="1"/>
    <xf numFmtId="0" fontId="7" fillId="0" borderId="11" xfId="1" applyNumberFormat="1" applyFont="1" applyFill="1" applyBorder="1"/>
    <xf numFmtId="0" fontId="7" fillId="0" borderId="10" xfId="1" applyNumberFormat="1" applyFont="1" applyFill="1" applyBorder="1"/>
    <xf numFmtId="0" fontId="7" fillId="0" borderId="12" xfId="1" applyNumberFormat="1" applyFont="1" applyFill="1" applyBorder="1"/>
    <xf numFmtId="43" fontId="7" fillId="0" borderId="4" xfId="1" applyFont="1" applyFill="1" applyBorder="1"/>
    <xf numFmtId="0" fontId="7" fillId="0" borderId="4" xfId="0" applyFont="1" applyFill="1" applyBorder="1"/>
    <xf numFmtId="43" fontId="7" fillId="0" borderId="11" xfId="1" applyFont="1" applyFill="1" applyBorder="1"/>
    <xf numFmtId="43" fontId="7" fillId="0" borderId="12" xfId="1" applyFont="1" applyFill="1" applyBorder="1"/>
    <xf numFmtId="43" fontId="7" fillId="0" borderId="17" xfId="1" applyFont="1" applyFill="1" applyBorder="1"/>
    <xf numFmtId="43" fontId="6" fillId="0" borderId="18" xfId="0" applyNumberFormat="1" applyFont="1" applyFill="1" applyBorder="1"/>
    <xf numFmtId="43" fontId="0" fillId="0" borderId="0" xfId="0" applyNumberFormat="1"/>
    <xf numFmtId="43" fontId="11" fillId="0" borderId="0" xfId="0" applyNumberFormat="1" applyFont="1"/>
    <xf numFmtId="0" fontId="11" fillId="0" borderId="0" xfId="0" applyFont="1"/>
    <xf numFmtId="43" fontId="7" fillId="0" borderId="0" xfId="1" applyFont="1" applyAlignment="1"/>
    <xf numFmtId="43" fontId="7" fillId="0" borderId="7" xfId="1" applyFont="1" applyBorder="1" applyAlignment="1"/>
    <xf numFmtId="43" fontId="7" fillId="0" borderId="0" xfId="1" applyFont="1"/>
    <xf numFmtId="43" fontId="7" fillId="0" borderId="7" xfId="1" applyFont="1" applyBorder="1"/>
    <xf numFmtId="0" fontId="7" fillId="0" borderId="16" xfId="0" applyFont="1" applyBorder="1"/>
    <xf numFmtId="43" fontId="6" fillId="0" borderId="16" xfId="1" applyFont="1" applyBorder="1"/>
    <xf numFmtId="43" fontId="6" fillId="0" borderId="4" xfId="1" applyFont="1" applyBorder="1"/>
    <xf numFmtId="165" fontId="0" fillId="0" borderId="0" xfId="1" applyNumberFormat="1" applyFont="1"/>
    <xf numFmtId="165" fontId="11" fillId="0" borderId="0" xfId="1" applyNumberFormat="1" applyFont="1"/>
    <xf numFmtId="9" fontId="0" fillId="0" borderId="0" xfId="28" applyFont="1"/>
    <xf numFmtId="0" fontId="7" fillId="0" borderId="0" xfId="0" applyFont="1" applyAlignment="1">
      <alignment horizontal="left" indent="5"/>
    </xf>
    <xf numFmtId="0" fontId="6" fillId="0" borderId="0" xfId="0" applyFont="1" applyAlignment="1">
      <alignment horizontal="left" indent="5"/>
    </xf>
    <xf numFmtId="5" fontId="7" fillId="0" borderId="0" xfId="1" applyNumberFormat="1" applyFont="1" applyAlignment="1">
      <alignment horizontal="right" indent="3"/>
    </xf>
    <xf numFmtId="37" fontId="7" fillId="0" borderId="0" xfId="1" applyNumberFormat="1" applyFont="1" applyAlignment="1">
      <alignment horizontal="right" indent="3"/>
    </xf>
    <xf numFmtId="9" fontId="7" fillId="0" borderId="0" xfId="28" applyFont="1" applyAlignment="1">
      <alignment horizontal="right" indent="3"/>
    </xf>
    <xf numFmtId="0" fontId="6" fillId="0" borderId="16" xfId="0" applyFont="1" applyBorder="1" applyAlignment="1">
      <alignment horizontal="left" indent="5"/>
    </xf>
    <xf numFmtId="5" fontId="6" fillId="0" borderId="16" xfId="1" applyNumberFormat="1" applyFont="1" applyBorder="1" applyAlignment="1">
      <alignment horizontal="right" indent="3"/>
    </xf>
    <xf numFmtId="0" fontId="6" fillId="2" borderId="13" xfId="0" applyFont="1" applyFill="1" applyBorder="1"/>
    <xf numFmtId="43" fontId="6" fillId="2" borderId="14" xfId="1" applyFont="1" applyFill="1" applyBorder="1"/>
    <xf numFmtId="43" fontId="6" fillId="2" borderId="13" xfId="1" applyFont="1" applyFill="1" applyBorder="1"/>
    <xf numFmtId="43" fontId="6" fillId="2" borderId="15" xfId="1" applyFont="1" applyFill="1" applyBorder="1"/>
    <xf numFmtId="43" fontId="7" fillId="3" borderId="9" xfId="1" applyFont="1" applyFill="1" applyBorder="1"/>
    <xf numFmtId="43" fontId="6" fillId="3" borderId="12" xfId="1" applyFont="1" applyFill="1" applyBorder="1"/>
    <xf numFmtId="0" fontId="7" fillId="3" borderId="9" xfId="0" applyFont="1" applyFill="1" applyBorder="1"/>
    <xf numFmtId="43" fontId="6" fillId="2" borderId="12" xfId="1" applyFont="1" applyFill="1" applyBorder="1"/>
    <xf numFmtId="164" fontId="14" fillId="0" borderId="1" xfId="0" quotePrefix="1" applyNumberFormat="1" applyFont="1" applyFill="1" applyBorder="1" applyAlignment="1">
      <alignment horizontal="center"/>
    </xf>
    <xf numFmtId="164" fontId="15" fillId="0" borderId="4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4" xfId="0" applyNumberFormat="1" applyFont="1" applyFill="1" applyBorder="1"/>
    <xf numFmtId="0" fontId="15" fillId="0" borderId="11" xfId="1" applyNumberFormat="1" applyFont="1" applyFill="1" applyBorder="1"/>
    <xf numFmtId="0" fontId="15" fillId="0" borderId="10" xfId="1" applyNumberFormat="1" applyFont="1" applyFill="1" applyBorder="1"/>
    <xf numFmtId="0" fontId="15" fillId="0" borderId="12" xfId="1" applyNumberFormat="1" applyFont="1" applyFill="1" applyBorder="1"/>
    <xf numFmtId="43" fontId="15" fillId="0" borderId="4" xfId="1" applyFont="1" applyFill="1" applyBorder="1"/>
    <xf numFmtId="0" fontId="15" fillId="0" borderId="4" xfId="0" applyFont="1" applyFill="1" applyBorder="1"/>
    <xf numFmtId="43" fontId="15" fillId="0" borderId="11" xfId="1" applyFont="1" applyFill="1" applyBorder="1"/>
    <xf numFmtId="43" fontId="15" fillId="0" borderId="10" xfId="1" applyFont="1" applyFill="1" applyBorder="1"/>
    <xf numFmtId="43" fontId="15" fillId="0" borderId="12" xfId="1" applyFont="1" applyFill="1" applyBorder="1"/>
    <xf numFmtId="43" fontId="15" fillId="0" borderId="17" xfId="1" applyFont="1" applyFill="1" applyBorder="1"/>
    <xf numFmtId="0" fontId="6" fillId="2" borderId="12" xfId="0" applyFont="1" applyFill="1" applyBorder="1" applyAlignment="1">
      <alignment horizontal="center"/>
    </xf>
    <xf numFmtId="43" fontId="7" fillId="2" borderId="9" xfId="1" applyFont="1" applyFill="1" applyBorder="1"/>
    <xf numFmtId="0" fontId="7" fillId="2" borderId="9" xfId="0" applyFont="1" applyFill="1" applyBorder="1"/>
    <xf numFmtId="43" fontId="0" fillId="0" borderId="0" xfId="1" applyNumberFormat="1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6" fontId="17" fillId="0" borderId="0" xfId="0" quotePrefix="1" applyNumberFormat="1" applyFont="1" applyAlignment="1">
      <alignment horizontal="center"/>
    </xf>
    <xf numFmtId="0" fontId="6" fillId="2" borderId="4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43" fontId="7" fillId="2" borderId="7" xfId="1" applyFont="1" applyFill="1" applyBorder="1" applyAlignment="1">
      <alignment wrapText="1"/>
    </xf>
    <xf numFmtId="43" fontId="7" fillId="2" borderId="7" xfId="1" applyFont="1" applyFill="1" applyBorder="1" applyAlignment="1"/>
    <xf numFmtId="43" fontId="7" fillId="2" borderId="7" xfId="1" applyFont="1" applyFill="1" applyBorder="1"/>
    <xf numFmtId="43" fontId="6" fillId="2" borderId="4" xfId="1" applyFont="1" applyFill="1" applyBorder="1"/>
    <xf numFmtId="5" fontId="7" fillId="0" borderId="0" xfId="0" applyNumberFormat="1" applyFont="1"/>
    <xf numFmtId="0" fontId="13" fillId="0" borderId="0" xfId="0" applyFont="1" applyFill="1" applyAlignment="1">
      <alignment horizontal="left" indent="3"/>
    </xf>
    <xf numFmtId="0" fontId="7" fillId="0" borderId="0" xfId="0" applyFont="1" applyFill="1" applyAlignment="1">
      <alignment horizontal="left" indent="2"/>
    </xf>
    <xf numFmtId="0" fontId="18" fillId="0" borderId="0" xfId="0" applyFont="1" applyFill="1" applyAlignment="1">
      <alignment horizontal="left" indent="3"/>
    </xf>
    <xf numFmtId="7" fontId="15" fillId="2" borderId="0" xfId="1" applyNumberFormat="1" applyFont="1" applyFill="1"/>
    <xf numFmtId="7" fontId="7" fillId="0" borderId="0" xfId="1" applyNumberFormat="1" applyFont="1" applyFill="1"/>
    <xf numFmtId="39" fontId="7" fillId="0" borderId="1" xfId="1" applyNumberFormat="1" applyFont="1" applyFill="1" applyBorder="1"/>
    <xf numFmtId="39" fontId="7" fillId="0" borderId="0" xfId="1" applyNumberFormat="1" applyFont="1" applyFill="1" applyBorder="1"/>
    <xf numFmtId="39" fontId="7" fillId="0" borderId="0" xfId="1" applyNumberFormat="1" applyFont="1" applyFill="1"/>
    <xf numFmtId="39" fontId="7" fillId="0" borderId="10" xfId="1" applyNumberFormat="1" applyFont="1" applyFill="1" applyBorder="1"/>
    <xf numFmtId="39" fontId="7" fillId="2" borderId="16" xfId="1" applyNumberFormat="1" applyFont="1" applyFill="1" applyBorder="1"/>
    <xf numFmtId="39" fontId="7" fillId="2" borderId="0" xfId="1" applyNumberFormat="1" applyFont="1" applyFill="1" applyBorder="1"/>
    <xf numFmtId="39" fontId="7" fillId="0" borderId="13" xfId="1" applyNumberFormat="1" applyFont="1" applyFill="1" applyBorder="1"/>
    <xf numFmtId="7" fontId="7" fillId="0" borderId="16" xfId="1" applyNumberFormat="1" applyFont="1" applyFill="1" applyBorder="1"/>
    <xf numFmtId="0" fontId="20" fillId="0" borderId="0" xfId="0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</cellXfs>
  <cellStyles count="57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Normal" xfId="0" builtinId="0"/>
    <cellStyle name="Percent" xfId="28" builtinId="5"/>
  </cellStyles>
  <dxfs count="0"/>
  <tableStyles count="0" defaultTableStyle="TableStyleMedium9" defaultPivotStyle="PivotStyleMedium4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21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dLbls>
            <c:numFmt formatCode="_(&quot;$&quot;* #,##0_);_(&quot;$&quot;* \(#,##0\);_(&quot;$&quot;* &quot;-&quot;_);_(@_)" sourceLinked="0"/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Data!$G$3:$G$8</c:f>
              <c:strCache>
                <c:ptCount val="3"/>
                <c:pt idx="0">
                  <c:v>Cookie Dough</c:v>
                </c:pt>
                <c:pt idx="1">
                  <c:v>Direct Donations</c:v>
                </c:pt>
                <c:pt idx="2">
                  <c:v>Other</c:v>
                </c:pt>
              </c:strCache>
            </c:strRef>
          </c:cat>
          <c:val>
            <c:numRef>
              <c:f>Data!$H$3:$H$8</c:f>
              <c:numCache>
                <c:formatCode>_(* #,##0_);_(* \(#,##0\);_(* "-"??_);_(@_)</c:formatCode>
                <c:ptCount val="6"/>
                <c:pt idx="0">
                  <c:v>9877.0</c:v>
                </c:pt>
                <c:pt idx="1">
                  <c:v>8057.8</c:v>
                </c:pt>
                <c:pt idx="2" formatCode="_(* #,##0.00_);_(* \(#,##0.00\);_(* &quot;-&quot;??_);_(@_)">
                  <c:v>-1411.749999999996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 w="19050">
      <a:solidFill>
        <a:schemeClr val="tx1"/>
      </a:solidFill>
    </a:ln>
    <a:effectLst>
      <a:outerShdw blurRad="127000" dist="127000" dir="2700000" algn="tl" rotWithShape="0">
        <a:prstClr val="black">
          <a:alpha val="50000"/>
        </a:prstClr>
      </a:outerShdw>
    </a:effec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3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dLbls>
            <c:numFmt formatCode="&quot;$&quot;#,##0" sourceLinked="0"/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Data!$J$2:$J$8</c:f>
              <c:strCache>
                <c:ptCount val="7"/>
                <c:pt idx="0">
                  <c:v>EXPENDITURES</c:v>
                </c:pt>
                <c:pt idx="1">
                  <c:v>Yearbook</c:v>
                </c:pt>
                <c:pt idx="2">
                  <c:v>6th Grade Field Trip</c:v>
                </c:pt>
                <c:pt idx="3">
                  <c:v>Student Planners</c:v>
                </c:pt>
                <c:pt idx="6">
                  <c:v>Other</c:v>
                </c:pt>
              </c:strCache>
            </c:strRef>
          </c:cat>
          <c:val>
            <c:numRef>
              <c:f>Data!$K$2:$K$8</c:f>
              <c:numCache>
                <c:formatCode>_(* #,##0_);_(* \(#,##0\);_(* "-"??_);_(@_)</c:formatCode>
                <c:ptCount val="7"/>
                <c:pt idx="1">
                  <c:v>4063.15</c:v>
                </c:pt>
                <c:pt idx="2">
                  <c:v>2250.0</c:v>
                </c:pt>
                <c:pt idx="3">
                  <c:v>1892.77</c:v>
                </c:pt>
                <c:pt idx="6">
                  <c:v>1663.369999999999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 w="19050">
      <a:solidFill>
        <a:schemeClr val="tx1"/>
      </a:solidFill>
    </a:ln>
    <a:effectLst>
      <a:outerShdw blurRad="50800" dist="127000" dir="2700000" algn="tl" rotWithShape="0">
        <a:prstClr val="black">
          <a:alpha val="50000"/>
        </a:prstClr>
      </a:outerShd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2501900</xdr:colOff>
      <xdr:row>13</xdr:row>
      <xdr:rowOff>76199</xdr:rowOff>
    </xdr:from>
    <xdr:to>
      <xdr:col>0</xdr:col>
      <xdr:colOff>8164286</xdr:colOff>
      <xdr:row>33</xdr:row>
      <xdr:rowOff>21779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01900" y="3899806"/>
          <a:ext cx="5662386" cy="53884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15</xdr:row>
      <xdr:rowOff>47625</xdr:rowOff>
    </xdr:from>
    <xdr:to>
      <xdr:col>4</xdr:col>
      <xdr:colOff>133350</xdr:colOff>
      <xdr:row>31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44</xdr:row>
      <xdr:rowOff>9525</xdr:rowOff>
    </xdr:from>
    <xdr:to>
      <xdr:col>4</xdr:col>
      <xdr:colOff>152400</xdr:colOff>
      <xdr:row>59</xdr:row>
      <xdr:rowOff>114299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56"/>
  <sheetViews>
    <sheetView showGridLines="0" tabSelected="1" zoomScale="70" zoomScaleNormal="70" zoomScalePageLayoutView="70" workbookViewId="0">
      <selection activeCell="C25" sqref="C25"/>
    </sheetView>
  </sheetViews>
  <sheetFormatPr baseColWidth="10" defaultColWidth="11.5" defaultRowHeight="14" x14ac:dyDescent="0"/>
  <cols>
    <col min="1" max="1" width="158.6640625" bestFit="1" customWidth="1"/>
  </cols>
  <sheetData>
    <row r="7" spans="1:1" ht="56">
      <c r="A7" s="101" t="s">
        <v>117</v>
      </c>
    </row>
    <row r="8" spans="1:1" ht="28">
      <c r="A8" s="102" t="s">
        <v>118</v>
      </c>
    </row>
    <row r="9" spans="1:1" ht="28">
      <c r="A9" s="102" t="s">
        <v>120</v>
      </c>
    </row>
    <row r="10" spans="1:1" ht="28">
      <c r="A10" s="102" t="s">
        <v>119</v>
      </c>
    </row>
    <row r="11" spans="1:1" ht="28">
      <c r="A11" s="103">
        <v>43027</v>
      </c>
    </row>
    <row r="12" spans="1:1" ht="18">
      <c r="A12" s="124" t="s">
        <v>141</v>
      </c>
    </row>
    <row r="13" spans="1:1" ht="20">
      <c r="A13" s="125"/>
    </row>
    <row r="14" spans="1:1" ht="20">
      <c r="A14" s="125"/>
    </row>
    <row r="15" spans="1:1" ht="20">
      <c r="A15" s="125"/>
    </row>
    <row r="16" spans="1:1" ht="20">
      <c r="A16" s="125"/>
    </row>
    <row r="17" spans="1:1" ht="20">
      <c r="A17" s="125"/>
    </row>
    <row r="18" spans="1:1" ht="20">
      <c r="A18" s="125"/>
    </row>
    <row r="19" spans="1:1" ht="20">
      <c r="A19" s="125"/>
    </row>
    <row r="20" spans="1:1" ht="20">
      <c r="A20" s="125"/>
    </row>
    <row r="21" spans="1:1" ht="20">
      <c r="A21" s="125"/>
    </row>
    <row r="22" spans="1:1" ht="20">
      <c r="A22" s="125"/>
    </row>
    <row r="23" spans="1:1" ht="20">
      <c r="A23" s="125"/>
    </row>
    <row r="24" spans="1:1" ht="20">
      <c r="A24" s="125"/>
    </row>
    <row r="25" spans="1:1" ht="20">
      <c r="A25" s="125"/>
    </row>
    <row r="26" spans="1:1" ht="20">
      <c r="A26" s="125"/>
    </row>
    <row r="27" spans="1:1" ht="20">
      <c r="A27" s="125"/>
    </row>
    <row r="28" spans="1:1" ht="20">
      <c r="A28" s="125"/>
    </row>
    <row r="29" spans="1:1" ht="20">
      <c r="A29" s="125"/>
    </row>
    <row r="30" spans="1:1" ht="20">
      <c r="A30" s="125"/>
    </row>
    <row r="31" spans="1:1" ht="20">
      <c r="A31" s="125"/>
    </row>
    <row r="32" spans="1:1" ht="20">
      <c r="A32" s="125"/>
    </row>
    <row r="33" spans="1:1" ht="20">
      <c r="A33" s="125"/>
    </row>
    <row r="34" spans="1:1" ht="20">
      <c r="A34" s="125"/>
    </row>
    <row r="35" spans="1:1" ht="20">
      <c r="A35" s="125"/>
    </row>
    <row r="36" spans="1:1" ht="20">
      <c r="A36" s="125"/>
    </row>
    <row r="37" spans="1:1" ht="20">
      <c r="A37" s="125"/>
    </row>
    <row r="38" spans="1:1" ht="20">
      <c r="A38" s="125"/>
    </row>
    <row r="39" spans="1:1" ht="20">
      <c r="A39" s="125"/>
    </row>
    <row r="40" spans="1:1" ht="20">
      <c r="A40" s="125"/>
    </row>
    <row r="41" spans="1:1" ht="20">
      <c r="A41" s="125"/>
    </row>
    <row r="42" spans="1:1" ht="20">
      <c r="A42" s="125"/>
    </row>
    <row r="43" spans="1:1" ht="20">
      <c r="A43" s="125"/>
    </row>
    <row r="44" spans="1:1" ht="20">
      <c r="A44" s="125"/>
    </row>
    <row r="45" spans="1:1" ht="20">
      <c r="A45" s="125"/>
    </row>
    <row r="46" spans="1:1" ht="20">
      <c r="A46" s="125"/>
    </row>
    <row r="47" spans="1:1" ht="20">
      <c r="A47" s="125"/>
    </row>
    <row r="48" spans="1:1" ht="20">
      <c r="A48" s="125"/>
    </row>
    <row r="49" spans="1:1" ht="20">
      <c r="A49" s="125"/>
    </row>
    <row r="50" spans="1:1" ht="20">
      <c r="A50" s="125"/>
    </row>
    <row r="51" spans="1:1" ht="20">
      <c r="A51" s="125"/>
    </row>
    <row r="52" spans="1:1" ht="20">
      <c r="A52" s="125"/>
    </row>
    <row r="53" spans="1:1" ht="20">
      <c r="A53" s="125"/>
    </row>
    <row r="54" spans="1:1" ht="20">
      <c r="A54" s="125"/>
    </row>
    <row r="55" spans="1:1" ht="20">
      <c r="A55" s="125"/>
    </row>
    <row r="56" spans="1:1" ht="20">
      <c r="A56" s="126" t="s">
        <v>146</v>
      </c>
    </row>
  </sheetData>
  <phoneticPr fontId="10" type="noConversion"/>
  <pageMargins left="0.75" right="0.75" top="1" bottom="1" header="0.5" footer="0.5"/>
  <pageSetup scale="55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43"/>
  <sheetViews>
    <sheetView showGridLines="0" workbookViewId="0">
      <selection activeCell="E41" sqref="E41"/>
    </sheetView>
  </sheetViews>
  <sheetFormatPr baseColWidth="10" defaultColWidth="8.83203125" defaultRowHeight="12" outlineLevelRow="1" x14ac:dyDescent="0"/>
  <cols>
    <col min="1" max="1" width="8.83203125" style="6"/>
    <col min="2" max="2" width="42.1640625" style="6" customWidth="1"/>
    <col min="3" max="3" width="2.5" style="6" customWidth="1"/>
    <col min="4" max="4" width="18.1640625" style="6" customWidth="1"/>
    <col min="5" max="16384" width="8.83203125" style="6"/>
  </cols>
  <sheetData>
    <row r="1" spans="1:4" ht="17">
      <c r="A1" s="1" t="s">
        <v>0</v>
      </c>
      <c r="C1" s="1"/>
      <c r="D1" s="2"/>
    </row>
    <row r="2" spans="1:4" ht="13">
      <c r="A2" s="3" t="s">
        <v>121</v>
      </c>
      <c r="C2" s="3"/>
      <c r="D2" s="2"/>
    </row>
    <row r="3" spans="1:4" ht="13">
      <c r="A3" s="3" t="s">
        <v>128</v>
      </c>
      <c r="C3" s="3"/>
      <c r="D3" s="4"/>
    </row>
    <row r="5" spans="1:4">
      <c r="B5" s="127" t="s">
        <v>122</v>
      </c>
      <c r="C5" s="128"/>
      <c r="D5" s="129"/>
    </row>
    <row r="6" spans="1:4">
      <c r="B6" s="69" t="str">
        <f>Data!G3</f>
        <v>Cookie Dough</v>
      </c>
      <c r="C6" s="69"/>
      <c r="D6" s="71">
        <f>Data!H3</f>
        <v>9877</v>
      </c>
    </row>
    <row r="7" spans="1:4">
      <c r="B7" s="69" t="str">
        <f>Data!G4</f>
        <v>Direct Donations</v>
      </c>
      <c r="C7" s="69"/>
      <c r="D7" s="72">
        <f>Data!H4</f>
        <v>8057.7999999999993</v>
      </c>
    </row>
    <row r="8" spans="1:4">
      <c r="B8" s="69" t="str">
        <f>Data!G5</f>
        <v>Other</v>
      </c>
      <c r="C8" s="69"/>
      <c r="D8" s="72">
        <f>Data!H5</f>
        <v>-1411.7499999999964</v>
      </c>
    </row>
    <row r="9" spans="1:4" hidden="1" outlineLevel="1">
      <c r="B9" s="69">
        <f>Data!G6</f>
        <v>0</v>
      </c>
      <c r="C9" s="69"/>
      <c r="D9" s="72">
        <f>Data!H6</f>
        <v>0</v>
      </c>
    </row>
    <row r="10" spans="1:4" hidden="1" outlineLevel="1">
      <c r="B10" s="69">
        <f>Data!G7</f>
        <v>0</v>
      </c>
      <c r="C10" s="69"/>
      <c r="D10" s="72">
        <f>Data!H7</f>
        <v>0</v>
      </c>
    </row>
    <row r="11" spans="1:4" hidden="1" outlineLevel="1">
      <c r="B11" s="69">
        <f>Data!G8</f>
        <v>0</v>
      </c>
      <c r="C11" s="69"/>
      <c r="D11" s="72">
        <f>Data!H8</f>
        <v>0</v>
      </c>
    </row>
    <row r="12" spans="1:4" collapsed="1">
      <c r="B12" s="74" t="s">
        <v>125</v>
      </c>
      <c r="C12" s="70"/>
      <c r="D12" s="75">
        <f>SUM(D6:D11)</f>
        <v>16523.050000000003</v>
      </c>
    </row>
    <row r="13" spans="1:4">
      <c r="B13" s="69" t="s">
        <v>126</v>
      </c>
      <c r="C13" s="69"/>
      <c r="D13" s="71">
        <f>Data!B30</f>
        <v>15800</v>
      </c>
    </row>
    <row r="14" spans="1:4">
      <c r="B14" s="69" t="s">
        <v>127</v>
      </c>
      <c r="C14" s="69"/>
      <c r="D14" s="73">
        <f>D12/D13</f>
        <v>1.0457626582278483</v>
      </c>
    </row>
    <row r="34" spans="2:5">
      <c r="B34" s="127" t="s">
        <v>130</v>
      </c>
      <c r="C34" s="128"/>
      <c r="D34" s="129"/>
    </row>
    <row r="35" spans="2:5">
      <c r="B35" s="69" t="str">
        <f>Data!J3</f>
        <v>Yearbook</v>
      </c>
      <c r="C35" s="69"/>
      <c r="D35" s="71">
        <f>Data!K3</f>
        <v>4063.15</v>
      </c>
    </row>
    <row r="36" spans="2:5">
      <c r="B36" s="69" t="str">
        <f>Data!J4</f>
        <v>6th Grade Field Trip</v>
      </c>
      <c r="C36" s="69"/>
      <c r="D36" s="72">
        <f>Data!K4</f>
        <v>2250</v>
      </c>
    </row>
    <row r="37" spans="2:5">
      <c r="B37" s="69" t="str">
        <f>Data!J5</f>
        <v>Student Planners</v>
      </c>
      <c r="C37" s="69"/>
      <c r="D37" s="72">
        <f>Data!K5</f>
        <v>1892.77</v>
      </c>
    </row>
    <row r="38" spans="2:5" hidden="1" outlineLevel="1">
      <c r="B38" s="69">
        <f>Data!J6</f>
        <v>0</v>
      </c>
      <c r="C38" s="69"/>
      <c r="D38" s="72">
        <f>Data!K6</f>
        <v>0</v>
      </c>
    </row>
    <row r="39" spans="2:5" hidden="1" outlineLevel="1">
      <c r="B39" s="69">
        <f>Data!J7</f>
        <v>0</v>
      </c>
      <c r="C39" s="69"/>
      <c r="D39" s="72">
        <f>Data!K7</f>
        <v>0</v>
      </c>
    </row>
    <row r="40" spans="2:5" collapsed="1">
      <c r="B40" s="69" t="str">
        <f>Data!J8</f>
        <v>Other</v>
      </c>
      <c r="C40" s="69"/>
      <c r="D40" s="72">
        <f>Data!K8</f>
        <v>1663.369999999999</v>
      </c>
    </row>
    <row r="41" spans="2:5">
      <c r="B41" s="74" t="s">
        <v>125</v>
      </c>
      <c r="C41" s="70"/>
      <c r="D41" s="75">
        <f>SUM(D35:D40)</f>
        <v>9869.2899999999991</v>
      </c>
      <c r="E41" s="110"/>
    </row>
    <row r="42" spans="2:5">
      <c r="B42" s="69" t="s">
        <v>126</v>
      </c>
      <c r="C42" s="69"/>
      <c r="D42" s="71">
        <f>Data!E43</f>
        <v>28535</v>
      </c>
    </row>
    <row r="43" spans="2:5">
      <c r="B43" s="69" t="s">
        <v>127</v>
      </c>
      <c r="C43" s="69"/>
      <c r="D43" s="73">
        <f>D41/D42</f>
        <v>0.34586612931487642</v>
      </c>
    </row>
  </sheetData>
  <mergeCells count="2">
    <mergeCell ref="B5:D5"/>
    <mergeCell ref="B34:D34"/>
  </mergeCells>
  <printOptions horizontalCentered="1"/>
  <pageMargins left="0.7" right="0.7" top="0.75" bottom="0.75" header="0.3" footer="0.3"/>
  <pageSetup scale="98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7"/>
  <sheetViews>
    <sheetView showGridLines="0" workbookViewId="0">
      <selection activeCell="H17" sqref="H17"/>
    </sheetView>
  </sheetViews>
  <sheetFormatPr baseColWidth="10" defaultColWidth="10.83203125" defaultRowHeight="12" x14ac:dyDescent="0"/>
  <cols>
    <col min="1" max="1" width="18" style="6" customWidth="1"/>
    <col min="2" max="2" width="20.33203125" style="6" customWidth="1"/>
    <col min="3" max="4" width="11.5" style="6" bestFit="1" customWidth="1"/>
    <col min="5" max="5" width="11" style="6" bestFit="1" customWidth="1"/>
    <col min="6" max="6" width="11.5" style="6" bestFit="1" customWidth="1"/>
    <col min="7" max="7" width="11.1640625" style="6" bestFit="1" customWidth="1"/>
    <col min="8" max="8" width="11.5" style="6" bestFit="1" customWidth="1"/>
    <col min="9" max="16384" width="10.83203125" style="6"/>
  </cols>
  <sheetData>
    <row r="1" spans="1:8" ht="17">
      <c r="A1" s="1" t="s">
        <v>0</v>
      </c>
    </row>
    <row r="2" spans="1:8" ht="13">
      <c r="A2" s="3" t="s">
        <v>1</v>
      </c>
      <c r="B2" s="2"/>
    </row>
    <row r="3" spans="1:8" ht="13">
      <c r="A3" s="3" t="s">
        <v>2</v>
      </c>
      <c r="B3" s="4" t="s">
        <v>80</v>
      </c>
    </row>
    <row r="5" spans="1:8" ht="24">
      <c r="A5" s="7" t="s">
        <v>4</v>
      </c>
      <c r="B5" s="7" t="s">
        <v>5</v>
      </c>
      <c r="C5" s="27" t="s">
        <v>87</v>
      </c>
      <c r="D5" s="27" t="s">
        <v>6</v>
      </c>
      <c r="E5" s="27" t="s">
        <v>88</v>
      </c>
      <c r="F5" s="28" t="s">
        <v>89</v>
      </c>
      <c r="G5" s="27" t="s">
        <v>90</v>
      </c>
      <c r="H5" s="104" t="s">
        <v>142</v>
      </c>
    </row>
    <row r="6" spans="1:8">
      <c r="A6" s="30"/>
      <c r="B6" s="30"/>
      <c r="C6" s="31"/>
      <c r="D6" s="31"/>
      <c r="E6" s="31"/>
      <c r="F6" s="32"/>
      <c r="G6" s="31"/>
      <c r="H6" s="105"/>
    </row>
    <row r="7" spans="1:8">
      <c r="A7" s="33" t="s">
        <v>92</v>
      </c>
      <c r="B7" s="33"/>
      <c r="C7" s="35">
        <v>17595.760000000002</v>
      </c>
      <c r="D7" s="35">
        <f>Expenditures!C59</f>
        <v>21157.75</v>
      </c>
      <c r="E7" s="35"/>
      <c r="F7" s="36">
        <f>SUM(D7:E7)</f>
        <v>21157.75</v>
      </c>
      <c r="G7" s="35">
        <f>Expenditures!D59</f>
        <v>-14503.99</v>
      </c>
      <c r="H7" s="106">
        <f>SUM(C7,F7,G7)</f>
        <v>24249.520000000004</v>
      </c>
    </row>
    <row r="8" spans="1:8">
      <c r="A8" s="33"/>
      <c r="B8" s="33"/>
      <c r="C8" s="35"/>
      <c r="D8" s="35"/>
      <c r="E8" s="35"/>
      <c r="F8" s="36"/>
      <c r="G8" s="35"/>
      <c r="H8" s="106"/>
    </row>
    <row r="9" spans="1:8">
      <c r="A9" s="34" t="s">
        <v>72</v>
      </c>
      <c r="B9" s="34" t="s">
        <v>91</v>
      </c>
      <c r="C9" s="59">
        <v>0</v>
      </c>
      <c r="D9" s="59">
        <v>561</v>
      </c>
      <c r="E9" s="59">
        <v>-531.04</v>
      </c>
      <c r="F9" s="60">
        <f t="shared" ref="F9:F15" si="0">SUM(D9:E9)</f>
        <v>29.960000000000036</v>
      </c>
      <c r="G9" s="59"/>
      <c r="H9" s="107">
        <f t="shared" ref="H9:H15" si="1">SUM(C9,F9,G9)</f>
        <v>29.960000000000036</v>
      </c>
    </row>
    <row r="10" spans="1:8">
      <c r="A10" s="34" t="s">
        <v>72</v>
      </c>
      <c r="B10" s="34" t="s">
        <v>33</v>
      </c>
      <c r="C10" s="59">
        <v>0</v>
      </c>
      <c r="D10" s="59">
        <v>832</v>
      </c>
      <c r="E10" s="59"/>
      <c r="F10" s="60">
        <f t="shared" si="0"/>
        <v>832</v>
      </c>
      <c r="G10" s="59"/>
      <c r="H10" s="107">
        <f t="shared" si="1"/>
        <v>832</v>
      </c>
    </row>
    <row r="11" spans="1:8">
      <c r="A11" s="6" t="s">
        <v>73</v>
      </c>
      <c r="B11" s="6" t="s">
        <v>73</v>
      </c>
      <c r="C11" s="61">
        <v>3536.47</v>
      </c>
      <c r="D11" s="61"/>
      <c r="E11" s="61"/>
      <c r="F11" s="62">
        <f t="shared" si="0"/>
        <v>0</v>
      </c>
      <c r="G11" s="61">
        <v>-1127.25</v>
      </c>
      <c r="H11" s="108">
        <f t="shared" si="1"/>
        <v>2409.2199999999998</v>
      </c>
    </row>
    <row r="12" spans="1:8">
      <c r="A12" s="6" t="s">
        <v>74</v>
      </c>
      <c r="B12" s="6" t="s">
        <v>75</v>
      </c>
      <c r="C12" s="61">
        <v>7010.3</v>
      </c>
      <c r="D12" s="61"/>
      <c r="E12" s="61"/>
      <c r="F12" s="62">
        <f t="shared" si="0"/>
        <v>0</v>
      </c>
      <c r="G12" s="61">
        <v>-545.39</v>
      </c>
      <c r="H12" s="108">
        <f t="shared" si="1"/>
        <v>6464.91</v>
      </c>
    </row>
    <row r="13" spans="1:8">
      <c r="A13" s="6" t="s">
        <v>74</v>
      </c>
      <c r="B13" s="6" t="s">
        <v>76</v>
      </c>
      <c r="C13" s="61">
        <v>5482.34</v>
      </c>
      <c r="D13" s="61">
        <v>2000.45</v>
      </c>
      <c r="E13" s="61"/>
      <c r="F13" s="62">
        <f t="shared" si="0"/>
        <v>2000.45</v>
      </c>
      <c r="G13" s="61">
        <v>-2040.21</v>
      </c>
      <c r="H13" s="108">
        <f t="shared" si="1"/>
        <v>5442.58</v>
      </c>
    </row>
    <row r="14" spans="1:8">
      <c r="A14" s="6" t="s">
        <v>113</v>
      </c>
      <c r="B14" s="6" t="s">
        <v>77</v>
      </c>
      <c r="C14" s="61">
        <v>7416.75</v>
      </c>
      <c r="D14" s="61">
        <v>6644</v>
      </c>
      <c r="E14" s="61">
        <v>-3886.29</v>
      </c>
      <c r="F14" s="62">
        <f t="shared" si="0"/>
        <v>2757.71</v>
      </c>
      <c r="G14" s="61">
        <v>-516.25</v>
      </c>
      <c r="H14" s="108">
        <f t="shared" si="1"/>
        <v>9658.2099999999991</v>
      </c>
    </row>
    <row r="15" spans="1:8">
      <c r="A15" s="6" t="s">
        <v>78</v>
      </c>
      <c r="B15" s="6" t="s">
        <v>79</v>
      </c>
      <c r="C15" s="61">
        <v>2950</v>
      </c>
      <c r="D15" s="61">
        <v>75</v>
      </c>
      <c r="E15" s="61"/>
      <c r="F15" s="62">
        <f t="shared" si="0"/>
        <v>75</v>
      </c>
      <c r="G15" s="61">
        <v>-2317.71</v>
      </c>
      <c r="H15" s="108">
        <f t="shared" si="1"/>
        <v>707.29</v>
      </c>
    </row>
    <row r="16" spans="1:8">
      <c r="C16" s="61"/>
      <c r="D16" s="61"/>
      <c r="E16" s="61"/>
      <c r="F16" s="62"/>
      <c r="G16" s="61"/>
      <c r="H16" s="108"/>
    </row>
    <row r="17" spans="1:8">
      <c r="A17" s="29" t="s">
        <v>132</v>
      </c>
      <c r="B17" s="63"/>
      <c r="C17" s="64">
        <f>SUM(C6:C16)</f>
        <v>43991.62</v>
      </c>
      <c r="D17" s="64">
        <f>SUM(D6:D16)</f>
        <v>31270.2</v>
      </c>
      <c r="E17" s="64">
        <f t="shared" ref="E17:H17" si="2">SUM(E6:E16)</f>
        <v>-4417.33</v>
      </c>
      <c r="F17" s="65">
        <f t="shared" si="2"/>
        <v>26852.87</v>
      </c>
      <c r="G17" s="64">
        <f t="shared" si="2"/>
        <v>-21050.799999999999</v>
      </c>
      <c r="H17" s="109">
        <f t="shared" si="2"/>
        <v>49793.69</v>
      </c>
    </row>
  </sheetData>
  <pageMargins left="0.75" right="0.75" top="1" bottom="1" header="0.5" footer="0.5"/>
  <pageSetup scale="84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30"/>
  <sheetViews>
    <sheetView showGridLines="0" zoomScale="110" zoomScaleNormal="110" zoomScalePageLayoutView="110" workbookViewId="0">
      <pane xSplit="2" ySplit="6" topLeftCell="C7" activePane="bottomRight" state="frozen"/>
      <selection activeCell="G29" sqref="G29"/>
      <selection pane="topRight" activeCell="G29" sqref="G29"/>
      <selection pane="bottomLeft" activeCell="G29" sqref="G29"/>
      <selection pane="bottomRight" activeCell="A4" sqref="A4"/>
    </sheetView>
  </sheetViews>
  <sheetFormatPr baseColWidth="10" defaultColWidth="9.1640625" defaultRowHeight="13" x14ac:dyDescent="0"/>
  <cols>
    <col min="1" max="1" width="17.5" style="2" customWidth="1"/>
    <col min="2" max="2" width="32" style="2" customWidth="1"/>
    <col min="3" max="5" width="15.33203125" style="15" customWidth="1"/>
    <col min="6" max="6" width="3.1640625" style="2" customWidth="1"/>
    <col min="7" max="8" width="15.33203125" style="2" customWidth="1"/>
    <col min="9" max="9" width="3.1640625" style="2" customWidth="1"/>
    <col min="10" max="11" width="15.33203125" style="2" customWidth="1"/>
    <col min="12" max="16384" width="9.1640625" style="2"/>
  </cols>
  <sheetData>
    <row r="1" spans="1:11" ht="17">
      <c r="A1" s="1" t="s">
        <v>0</v>
      </c>
      <c r="E1" s="16"/>
    </row>
    <row r="2" spans="1:11">
      <c r="A2" s="3" t="s">
        <v>1</v>
      </c>
    </row>
    <row r="3" spans="1:11">
      <c r="A3" s="3" t="s">
        <v>2</v>
      </c>
      <c r="B3" s="4" t="s">
        <v>80</v>
      </c>
    </row>
    <row r="4" spans="1:11" s="6" customFormat="1" ht="12">
      <c r="A4" s="5"/>
      <c r="B4" s="5"/>
      <c r="C4" s="130" t="s">
        <v>3</v>
      </c>
      <c r="D4" s="130"/>
      <c r="E4" s="130"/>
    </row>
    <row r="5" spans="1:11" s="6" customFormat="1" ht="12">
      <c r="C5" s="17"/>
      <c r="D5" s="17"/>
      <c r="E5" s="17"/>
      <c r="G5" s="131" t="s">
        <v>133</v>
      </c>
      <c r="H5" s="132"/>
      <c r="J5" s="131" t="s">
        <v>134</v>
      </c>
      <c r="K5" s="132"/>
    </row>
    <row r="6" spans="1:11" s="10" customFormat="1" ht="12">
      <c r="A6" s="7" t="s">
        <v>4</v>
      </c>
      <c r="B6" s="7" t="s">
        <v>5</v>
      </c>
      <c r="C6" s="19" t="s">
        <v>7</v>
      </c>
      <c r="D6" s="22" t="s">
        <v>8</v>
      </c>
      <c r="E6" s="97" t="s">
        <v>9</v>
      </c>
      <c r="F6" s="5"/>
      <c r="G6" s="8" t="s">
        <v>10</v>
      </c>
      <c r="H6" s="9" t="s">
        <v>11</v>
      </c>
      <c r="I6" s="5"/>
      <c r="J6" s="8" t="s">
        <v>10</v>
      </c>
      <c r="K6" s="9" t="s">
        <v>11</v>
      </c>
    </row>
    <row r="7" spans="1:11" s="6" customFormat="1" ht="12">
      <c r="A7" s="6" t="s">
        <v>12</v>
      </c>
      <c r="B7" s="6" t="s">
        <v>13</v>
      </c>
      <c r="C7" s="20">
        <v>0</v>
      </c>
      <c r="D7" s="23">
        <v>0</v>
      </c>
      <c r="E7" s="98">
        <f>SUM(C7:D7)</f>
        <v>0</v>
      </c>
      <c r="G7" s="11">
        <v>0</v>
      </c>
      <c r="H7" s="80">
        <f>E7-G7</f>
        <v>0</v>
      </c>
      <c r="J7" s="11">
        <v>685</v>
      </c>
      <c r="K7" s="80">
        <f>E7-J7</f>
        <v>-685</v>
      </c>
    </row>
    <row r="8" spans="1:11" s="6" customFormat="1" ht="12">
      <c r="A8" s="6" t="s">
        <v>12</v>
      </c>
      <c r="B8" s="6" t="s">
        <v>14</v>
      </c>
      <c r="C8" s="20">
        <v>79</v>
      </c>
      <c r="D8" s="23">
        <v>0</v>
      </c>
      <c r="E8" s="98">
        <f t="shared" ref="E8:E28" si="0">SUM(C8:D8)</f>
        <v>79</v>
      </c>
      <c r="G8" s="11">
        <v>100</v>
      </c>
      <c r="H8" s="80">
        <f t="shared" ref="H8:H28" si="1">E8-G8</f>
        <v>-21</v>
      </c>
      <c r="J8" s="11">
        <v>10</v>
      </c>
      <c r="K8" s="80">
        <f t="shared" ref="K8:K29" si="2">E8-J8</f>
        <v>69</v>
      </c>
    </row>
    <row r="9" spans="1:11" s="6" customFormat="1" ht="12">
      <c r="A9" s="6" t="s">
        <v>12</v>
      </c>
      <c r="B9" s="6" t="s">
        <v>15</v>
      </c>
      <c r="C9" s="20">
        <v>0</v>
      </c>
      <c r="D9" s="23">
        <v>0</v>
      </c>
      <c r="E9" s="98">
        <f t="shared" si="0"/>
        <v>0</v>
      </c>
      <c r="G9" s="11">
        <v>0</v>
      </c>
      <c r="H9" s="80">
        <f t="shared" si="1"/>
        <v>0</v>
      </c>
      <c r="J9" s="11">
        <v>0</v>
      </c>
      <c r="K9" s="80">
        <f t="shared" si="2"/>
        <v>0</v>
      </c>
    </row>
    <row r="10" spans="1:11" s="6" customFormat="1" ht="12">
      <c r="A10" s="6" t="s">
        <v>12</v>
      </c>
      <c r="B10" s="6" t="s">
        <v>16</v>
      </c>
      <c r="C10" s="20">
        <v>9877</v>
      </c>
      <c r="D10" s="23">
        <v>0</v>
      </c>
      <c r="E10" s="98">
        <f t="shared" si="0"/>
        <v>9877</v>
      </c>
      <c r="G10" s="11">
        <v>3000</v>
      </c>
      <c r="H10" s="80">
        <f t="shared" si="1"/>
        <v>6877</v>
      </c>
      <c r="J10" s="11">
        <v>3085</v>
      </c>
      <c r="K10" s="80">
        <f t="shared" si="2"/>
        <v>6792</v>
      </c>
    </row>
    <row r="11" spans="1:11" s="6" customFormat="1" ht="12">
      <c r="A11" s="6" t="s">
        <v>12</v>
      </c>
      <c r="B11" s="6" t="s">
        <v>17</v>
      </c>
      <c r="C11" s="20">
        <v>8057.7999999999993</v>
      </c>
      <c r="D11" s="23">
        <v>0</v>
      </c>
      <c r="E11" s="98">
        <f t="shared" si="0"/>
        <v>8057.7999999999993</v>
      </c>
      <c r="G11" s="11">
        <v>5000</v>
      </c>
      <c r="H11" s="80">
        <f t="shared" si="1"/>
        <v>3057.7999999999993</v>
      </c>
      <c r="J11" s="11">
        <v>5230.84</v>
      </c>
      <c r="K11" s="80">
        <f t="shared" si="2"/>
        <v>2826.9599999999991</v>
      </c>
    </row>
    <row r="12" spans="1:11" s="6" customFormat="1" ht="12">
      <c r="A12" s="6" t="s">
        <v>12</v>
      </c>
      <c r="B12" s="6" t="s">
        <v>18</v>
      </c>
      <c r="C12" s="20">
        <v>5.07</v>
      </c>
      <c r="D12" s="23">
        <v>0</v>
      </c>
      <c r="E12" s="98">
        <f t="shared" si="0"/>
        <v>5.07</v>
      </c>
      <c r="G12" s="11">
        <v>0</v>
      </c>
      <c r="H12" s="80">
        <f t="shared" si="1"/>
        <v>5.07</v>
      </c>
      <c r="J12" s="11">
        <v>21.98</v>
      </c>
      <c r="K12" s="80">
        <f t="shared" si="2"/>
        <v>-16.91</v>
      </c>
    </row>
    <row r="13" spans="1:11" s="6" customFormat="1" ht="12">
      <c r="A13" s="6" t="s">
        <v>12</v>
      </c>
      <c r="B13" s="6" t="s">
        <v>19</v>
      </c>
      <c r="C13" s="20">
        <v>0</v>
      </c>
      <c r="D13" s="23">
        <v>0</v>
      </c>
      <c r="E13" s="98">
        <f t="shared" si="0"/>
        <v>0</v>
      </c>
      <c r="G13" s="11">
        <v>300</v>
      </c>
      <c r="H13" s="80">
        <f t="shared" si="1"/>
        <v>-300</v>
      </c>
      <c r="J13" s="11">
        <v>450.26</v>
      </c>
      <c r="K13" s="80">
        <f t="shared" si="2"/>
        <v>-450.26</v>
      </c>
    </row>
    <row r="14" spans="1:11" s="6" customFormat="1" ht="12">
      <c r="A14" s="6" t="s">
        <v>12</v>
      </c>
      <c r="B14" s="6" t="s">
        <v>20</v>
      </c>
      <c r="C14" s="20">
        <v>310.25</v>
      </c>
      <c r="D14" s="23">
        <v>0</v>
      </c>
      <c r="E14" s="98">
        <f t="shared" si="0"/>
        <v>310.25</v>
      </c>
      <c r="G14" s="11">
        <v>2000</v>
      </c>
      <c r="H14" s="80">
        <f t="shared" si="1"/>
        <v>-1689.75</v>
      </c>
      <c r="J14" s="11">
        <v>2403.1</v>
      </c>
      <c r="K14" s="80">
        <f t="shared" si="2"/>
        <v>-2092.85</v>
      </c>
    </row>
    <row r="15" spans="1:11" s="6" customFormat="1" ht="12">
      <c r="A15" s="6" t="s">
        <v>12</v>
      </c>
      <c r="B15" s="6" t="s">
        <v>21</v>
      </c>
      <c r="C15" s="20">
        <v>0</v>
      </c>
      <c r="D15" s="23">
        <v>0</v>
      </c>
      <c r="E15" s="98">
        <f t="shared" si="0"/>
        <v>0</v>
      </c>
      <c r="G15" s="11">
        <v>1000</v>
      </c>
      <c r="H15" s="80">
        <f t="shared" si="1"/>
        <v>-1000</v>
      </c>
      <c r="J15" s="11">
        <v>1480.51</v>
      </c>
      <c r="K15" s="80">
        <f t="shared" si="2"/>
        <v>-1480.51</v>
      </c>
    </row>
    <row r="16" spans="1:11" s="6" customFormat="1" ht="12">
      <c r="A16" s="6" t="s">
        <v>12</v>
      </c>
      <c r="B16" s="6" t="s">
        <v>22</v>
      </c>
      <c r="C16" s="20">
        <v>0</v>
      </c>
      <c r="D16" s="23">
        <v>0</v>
      </c>
      <c r="E16" s="98">
        <f t="shared" si="0"/>
        <v>0</v>
      </c>
      <c r="G16" s="11">
        <v>0</v>
      </c>
      <c r="H16" s="80">
        <f t="shared" si="1"/>
        <v>0</v>
      </c>
      <c r="J16" s="11">
        <v>0</v>
      </c>
      <c r="K16" s="80">
        <f t="shared" si="2"/>
        <v>0</v>
      </c>
    </row>
    <row r="17" spans="1:13" s="6" customFormat="1" ht="12">
      <c r="A17" s="6" t="s">
        <v>12</v>
      </c>
      <c r="B17" s="6" t="s">
        <v>23</v>
      </c>
      <c r="C17" s="20">
        <v>100</v>
      </c>
      <c r="D17" s="23">
        <v>0</v>
      </c>
      <c r="E17" s="98">
        <f t="shared" si="0"/>
        <v>100</v>
      </c>
      <c r="G17" s="11">
        <v>0</v>
      </c>
      <c r="H17" s="80">
        <f t="shared" si="1"/>
        <v>100</v>
      </c>
      <c r="J17" s="11">
        <v>20</v>
      </c>
      <c r="K17" s="80">
        <f t="shared" si="2"/>
        <v>80</v>
      </c>
    </row>
    <row r="18" spans="1:13" s="6" customFormat="1" ht="12">
      <c r="A18" s="6" t="s">
        <v>12</v>
      </c>
      <c r="B18" s="6" t="s">
        <v>24</v>
      </c>
      <c r="C18" s="20">
        <v>0</v>
      </c>
      <c r="D18" s="23">
        <v>0</v>
      </c>
      <c r="E18" s="98">
        <f t="shared" si="0"/>
        <v>0</v>
      </c>
      <c r="G18" s="11">
        <v>0</v>
      </c>
      <c r="H18" s="80">
        <f t="shared" si="1"/>
        <v>0</v>
      </c>
      <c r="J18" s="11">
        <v>78.02</v>
      </c>
      <c r="K18" s="80">
        <f t="shared" si="2"/>
        <v>-78.02</v>
      </c>
    </row>
    <row r="19" spans="1:13" s="6" customFormat="1" ht="12">
      <c r="A19" s="6" t="s">
        <v>12</v>
      </c>
      <c r="B19" s="6" t="s">
        <v>25</v>
      </c>
      <c r="C19" s="20">
        <v>0</v>
      </c>
      <c r="D19" s="23">
        <v>0</v>
      </c>
      <c r="E19" s="98">
        <f t="shared" si="0"/>
        <v>0</v>
      </c>
      <c r="G19" s="11">
        <v>2000</v>
      </c>
      <c r="H19" s="80">
        <f t="shared" si="1"/>
        <v>-2000</v>
      </c>
      <c r="J19" s="11">
        <v>2845.15</v>
      </c>
      <c r="K19" s="80">
        <f t="shared" si="2"/>
        <v>-2845.15</v>
      </c>
    </row>
    <row r="20" spans="1:13" s="6" customFormat="1" ht="12">
      <c r="A20" s="6" t="s">
        <v>12</v>
      </c>
      <c r="B20" s="6" t="s">
        <v>26</v>
      </c>
      <c r="C20" s="20">
        <v>0</v>
      </c>
      <c r="D20" s="23">
        <v>0</v>
      </c>
      <c r="E20" s="98">
        <f t="shared" si="0"/>
        <v>0</v>
      </c>
      <c r="G20" s="11">
        <v>0</v>
      </c>
      <c r="H20" s="80">
        <f t="shared" si="1"/>
        <v>0</v>
      </c>
      <c r="J20" s="11">
        <v>0</v>
      </c>
      <c r="K20" s="80">
        <f t="shared" si="2"/>
        <v>0</v>
      </c>
    </row>
    <row r="21" spans="1:13" s="6" customFormat="1" ht="12">
      <c r="A21" s="6" t="s">
        <v>12</v>
      </c>
      <c r="B21" s="6" t="s">
        <v>27</v>
      </c>
      <c r="C21" s="20">
        <v>0</v>
      </c>
      <c r="D21" s="23">
        <v>0</v>
      </c>
      <c r="E21" s="98">
        <f t="shared" si="0"/>
        <v>0</v>
      </c>
      <c r="G21" s="11">
        <v>200</v>
      </c>
      <c r="H21" s="80">
        <f t="shared" si="1"/>
        <v>-200</v>
      </c>
      <c r="J21" s="11">
        <v>231.93</v>
      </c>
      <c r="K21" s="80">
        <f t="shared" si="2"/>
        <v>-231.93</v>
      </c>
    </row>
    <row r="22" spans="1:13" s="6" customFormat="1" ht="12">
      <c r="A22" s="6" t="s">
        <v>12</v>
      </c>
      <c r="B22" s="6" t="s">
        <v>28</v>
      </c>
      <c r="C22" s="20">
        <v>0</v>
      </c>
      <c r="D22" s="23">
        <v>0</v>
      </c>
      <c r="E22" s="98">
        <f t="shared" si="0"/>
        <v>0</v>
      </c>
      <c r="G22" s="11">
        <v>500</v>
      </c>
      <c r="H22" s="80">
        <f t="shared" si="1"/>
        <v>-500</v>
      </c>
      <c r="J22" s="11">
        <v>684.04</v>
      </c>
      <c r="K22" s="80">
        <f t="shared" si="2"/>
        <v>-684.04</v>
      </c>
    </row>
    <row r="23" spans="1:13" s="6" customFormat="1" ht="12">
      <c r="A23" s="6" t="s">
        <v>12</v>
      </c>
      <c r="B23" s="6" t="s">
        <v>29</v>
      </c>
      <c r="C23" s="20">
        <v>204.83</v>
      </c>
      <c r="D23" s="23">
        <v>0</v>
      </c>
      <c r="E23" s="98">
        <f t="shared" si="0"/>
        <v>204.83</v>
      </c>
      <c r="G23" s="11">
        <v>200</v>
      </c>
      <c r="H23" s="80">
        <f t="shared" si="1"/>
        <v>4.8300000000000125</v>
      </c>
      <c r="J23" s="11">
        <v>165.28</v>
      </c>
      <c r="K23" s="80">
        <f t="shared" si="2"/>
        <v>39.550000000000011</v>
      </c>
    </row>
    <row r="24" spans="1:13" s="6" customFormat="1" ht="12">
      <c r="A24" s="6" t="s">
        <v>12</v>
      </c>
      <c r="B24" s="6" t="s">
        <v>30</v>
      </c>
      <c r="C24" s="20">
        <v>2385</v>
      </c>
      <c r="D24" s="23">
        <v>-4395.8999999999996</v>
      </c>
      <c r="E24" s="98">
        <f t="shared" si="0"/>
        <v>-2010.8999999999996</v>
      </c>
      <c r="G24" s="11">
        <v>500</v>
      </c>
      <c r="H24" s="80">
        <f t="shared" si="1"/>
        <v>-2510.8999999999996</v>
      </c>
      <c r="J24" s="11">
        <v>530.77</v>
      </c>
      <c r="K24" s="80">
        <f t="shared" si="2"/>
        <v>-2541.6699999999996</v>
      </c>
    </row>
    <row r="25" spans="1:13" s="6" customFormat="1" ht="12">
      <c r="A25" s="6" t="s">
        <v>12</v>
      </c>
      <c r="B25" s="6" t="s">
        <v>31</v>
      </c>
      <c r="C25" s="20">
        <v>0</v>
      </c>
      <c r="D25" s="23">
        <v>0</v>
      </c>
      <c r="E25" s="98">
        <f t="shared" si="0"/>
        <v>0</v>
      </c>
      <c r="G25" s="11">
        <v>0</v>
      </c>
      <c r="H25" s="80">
        <f t="shared" si="1"/>
        <v>0</v>
      </c>
      <c r="J25" s="11">
        <v>0</v>
      </c>
      <c r="K25" s="80">
        <f t="shared" si="2"/>
        <v>0</v>
      </c>
    </row>
    <row r="26" spans="1:13" s="6" customFormat="1" ht="12">
      <c r="A26" s="6" t="s">
        <v>12</v>
      </c>
      <c r="B26" s="6" t="s">
        <v>32</v>
      </c>
      <c r="C26" s="20">
        <v>0</v>
      </c>
      <c r="D26" s="23">
        <v>0</v>
      </c>
      <c r="E26" s="98">
        <f t="shared" si="0"/>
        <v>0</v>
      </c>
      <c r="G26" s="11">
        <v>1000</v>
      </c>
      <c r="H26" s="80">
        <f t="shared" si="1"/>
        <v>-1000</v>
      </c>
      <c r="J26" s="11"/>
      <c r="K26" s="80">
        <f t="shared" si="2"/>
        <v>0</v>
      </c>
    </row>
    <row r="27" spans="1:13" s="6" customFormat="1" ht="12">
      <c r="A27" s="6" t="s">
        <v>12</v>
      </c>
      <c r="B27" s="6" t="s">
        <v>137</v>
      </c>
      <c r="C27" s="20">
        <v>0</v>
      </c>
      <c r="D27" s="23">
        <v>-100</v>
      </c>
      <c r="E27" s="98">
        <f t="shared" si="0"/>
        <v>-100</v>
      </c>
      <c r="G27" s="11">
        <v>0</v>
      </c>
      <c r="H27" s="80">
        <f t="shared" si="1"/>
        <v>-100</v>
      </c>
      <c r="J27" s="11"/>
      <c r="K27" s="80">
        <f t="shared" si="2"/>
        <v>-100</v>
      </c>
    </row>
    <row r="28" spans="1:13" s="6" customFormat="1" ht="12">
      <c r="C28" s="20">
        <v>0</v>
      </c>
      <c r="D28" s="23">
        <v>0</v>
      </c>
      <c r="E28" s="98">
        <f t="shared" si="0"/>
        <v>0</v>
      </c>
      <c r="G28" s="11">
        <v>0</v>
      </c>
      <c r="H28" s="80">
        <f t="shared" si="1"/>
        <v>0</v>
      </c>
      <c r="J28" s="11">
        <v>0</v>
      </c>
      <c r="K28" s="80">
        <f t="shared" si="2"/>
        <v>0</v>
      </c>
    </row>
    <row r="29" spans="1:13" s="6" customFormat="1" ht="12">
      <c r="A29" s="12" t="s">
        <v>81</v>
      </c>
      <c r="B29" s="12"/>
      <c r="C29" s="21">
        <f>SUM(C7:C28)</f>
        <v>21018.95</v>
      </c>
      <c r="D29" s="24">
        <f>SUM(D7:D28)</f>
        <v>-4495.8999999999996</v>
      </c>
      <c r="E29" s="83">
        <f>SUM(E7:E28)</f>
        <v>16523.050000000003</v>
      </c>
      <c r="G29" s="13">
        <f t="shared" ref="G29:H29" si="3">SUM(G7:G28)</f>
        <v>15800</v>
      </c>
      <c r="H29" s="81">
        <f t="shared" si="3"/>
        <v>723.04999999999927</v>
      </c>
      <c r="J29" s="13">
        <f t="shared" ref="J29" si="4">SUM(J7:J28)</f>
        <v>17921.88</v>
      </c>
      <c r="K29" s="81">
        <f t="shared" si="2"/>
        <v>-1398.8299999999981</v>
      </c>
    </row>
    <row r="30" spans="1:13" s="6" customFormat="1" ht="12">
      <c r="C30" s="20"/>
      <c r="D30" s="23"/>
      <c r="E30" s="23"/>
      <c r="F30" s="23"/>
      <c r="G30" s="23"/>
      <c r="H30" s="23"/>
      <c r="I30" s="23"/>
      <c r="J30" s="23"/>
      <c r="K30" s="23"/>
      <c r="L30" s="23"/>
      <c r="M30" s="23"/>
    </row>
  </sheetData>
  <mergeCells count="3">
    <mergeCell ref="C4:E4"/>
    <mergeCell ref="G5:H5"/>
    <mergeCell ref="J5:K5"/>
  </mergeCells>
  <phoneticPr fontId="10" type="noConversion"/>
  <pageMargins left="0.7" right="0.7" top="0.75" bottom="0.75" header="0.3" footer="0.3"/>
  <pageSetup scale="55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61"/>
  <sheetViews>
    <sheetView showGridLines="0" workbookViewId="0">
      <pane xSplit="2" ySplit="6" topLeftCell="C37" activePane="bottomRight" state="frozen"/>
      <selection activeCell="G29" sqref="G29"/>
      <selection pane="topRight" activeCell="G29" sqref="G29"/>
      <selection pane="bottomLeft" activeCell="G29" sqref="G29"/>
      <selection pane="bottomRight" activeCell="E60" sqref="E60"/>
    </sheetView>
  </sheetViews>
  <sheetFormatPr baseColWidth="10" defaultColWidth="9.1640625" defaultRowHeight="13" x14ac:dyDescent="0"/>
  <cols>
    <col min="1" max="1" width="17.5" style="2" customWidth="1"/>
    <col min="2" max="2" width="32" style="2" customWidth="1"/>
    <col min="3" max="5" width="15.33203125" style="15" customWidth="1"/>
    <col min="6" max="6" width="3.1640625" style="2" customWidth="1"/>
    <col min="7" max="8" width="15.33203125" style="2" customWidth="1"/>
    <col min="9" max="9" width="3.1640625" style="2" customWidth="1"/>
    <col min="10" max="11" width="15.33203125" style="2" customWidth="1"/>
    <col min="12" max="16384" width="9.1640625" style="2"/>
  </cols>
  <sheetData>
    <row r="1" spans="1:11" ht="17">
      <c r="A1" s="1" t="s">
        <v>0</v>
      </c>
      <c r="E1" s="16"/>
    </row>
    <row r="2" spans="1:11">
      <c r="A2" s="3" t="s">
        <v>1</v>
      </c>
    </row>
    <row r="3" spans="1:11">
      <c r="A3" s="3" t="s">
        <v>2</v>
      </c>
      <c r="B3" s="4" t="s">
        <v>80</v>
      </c>
    </row>
    <row r="4" spans="1:11" s="6" customFormat="1" ht="12">
      <c r="A4" s="5"/>
      <c r="B4" s="5"/>
      <c r="C4" s="130" t="s">
        <v>3</v>
      </c>
      <c r="D4" s="130"/>
      <c r="E4" s="130"/>
    </row>
    <row r="5" spans="1:11" s="6" customFormat="1" ht="12">
      <c r="C5" s="17"/>
      <c r="D5" s="17"/>
      <c r="E5" s="17"/>
      <c r="G5" s="131" t="s">
        <v>133</v>
      </c>
      <c r="H5" s="132"/>
      <c r="J5" s="131" t="s">
        <v>134</v>
      </c>
      <c r="K5" s="132"/>
    </row>
    <row r="6" spans="1:11" s="10" customFormat="1" ht="12">
      <c r="A6" s="7" t="s">
        <v>4</v>
      </c>
      <c r="B6" s="7" t="s">
        <v>5</v>
      </c>
      <c r="C6" s="19" t="s">
        <v>7</v>
      </c>
      <c r="D6" s="22" t="s">
        <v>8</v>
      </c>
      <c r="E6" s="97" t="s">
        <v>9</v>
      </c>
      <c r="F6" s="5"/>
      <c r="G6" s="8" t="s">
        <v>10</v>
      </c>
      <c r="H6" s="9" t="s">
        <v>11</v>
      </c>
      <c r="I6" s="5"/>
      <c r="J6" s="8" t="s">
        <v>10</v>
      </c>
      <c r="K6" s="9" t="s">
        <v>11</v>
      </c>
    </row>
    <row r="7" spans="1:11" s="6" customFormat="1" ht="12">
      <c r="A7" s="6" t="s">
        <v>33</v>
      </c>
      <c r="B7" s="6" t="s">
        <v>34</v>
      </c>
      <c r="C7" s="20">
        <v>0</v>
      </c>
      <c r="D7" s="23">
        <v>0</v>
      </c>
      <c r="E7" s="98">
        <f>SUM(C7:D7)</f>
        <v>0</v>
      </c>
      <c r="G7" s="11">
        <v>-7000</v>
      </c>
      <c r="H7" s="80">
        <f>E7-G7</f>
        <v>7000</v>
      </c>
      <c r="J7" s="11">
        <v>-6845.42</v>
      </c>
      <c r="K7" s="80">
        <f>E7-J7</f>
        <v>6845.42</v>
      </c>
    </row>
    <row r="8" spans="1:11" s="6" customFormat="1" ht="12">
      <c r="A8" s="6" t="s">
        <v>33</v>
      </c>
      <c r="B8" s="6" t="s">
        <v>35</v>
      </c>
      <c r="C8" s="20">
        <v>0</v>
      </c>
      <c r="D8" s="23">
        <v>0</v>
      </c>
      <c r="E8" s="98">
        <f t="shared" ref="E8:E59" si="0">SUM(C8:D8)</f>
        <v>0</v>
      </c>
      <c r="G8" s="11">
        <v>0</v>
      </c>
      <c r="H8" s="80">
        <f t="shared" ref="H8:H59" si="1">E8-G8</f>
        <v>0</v>
      </c>
      <c r="J8" s="11">
        <v>-3964</v>
      </c>
      <c r="K8" s="80">
        <f t="shared" ref="K8:K59" si="2">E8-J8</f>
        <v>3964</v>
      </c>
    </row>
    <row r="9" spans="1:11" s="6" customFormat="1" ht="12">
      <c r="A9" s="6" t="s">
        <v>33</v>
      </c>
      <c r="B9" s="6" t="s">
        <v>36</v>
      </c>
      <c r="C9" s="20">
        <v>0</v>
      </c>
      <c r="D9" s="23">
        <v>0</v>
      </c>
      <c r="E9" s="98">
        <f t="shared" si="0"/>
        <v>0</v>
      </c>
      <c r="G9" s="11">
        <v>0</v>
      </c>
      <c r="H9" s="80">
        <f t="shared" si="1"/>
        <v>0</v>
      </c>
      <c r="J9" s="11">
        <v>-525.4</v>
      </c>
      <c r="K9" s="80">
        <f t="shared" si="2"/>
        <v>525.4</v>
      </c>
    </row>
    <row r="10" spans="1:11" s="6" customFormat="1" ht="12">
      <c r="A10" s="6" t="s">
        <v>33</v>
      </c>
      <c r="B10" s="6" t="s">
        <v>37</v>
      </c>
      <c r="C10" s="20">
        <v>0</v>
      </c>
      <c r="D10" s="23">
        <v>0</v>
      </c>
      <c r="E10" s="98">
        <f t="shared" si="0"/>
        <v>0</v>
      </c>
      <c r="G10" s="11">
        <v>-200</v>
      </c>
      <c r="H10" s="80">
        <f t="shared" si="1"/>
        <v>200</v>
      </c>
      <c r="J10" s="11">
        <v>-182.98</v>
      </c>
      <c r="K10" s="80">
        <f t="shared" si="2"/>
        <v>182.98</v>
      </c>
    </row>
    <row r="11" spans="1:11" s="6" customFormat="1" ht="12">
      <c r="A11" s="6" t="s">
        <v>33</v>
      </c>
      <c r="B11" s="6" t="s">
        <v>38</v>
      </c>
      <c r="C11" s="20">
        <v>0</v>
      </c>
      <c r="D11" s="23">
        <v>-100.65</v>
      </c>
      <c r="E11" s="98">
        <f t="shared" si="0"/>
        <v>-100.65</v>
      </c>
      <c r="G11" s="11">
        <v>-400</v>
      </c>
      <c r="H11" s="80">
        <f t="shared" si="1"/>
        <v>299.35000000000002</v>
      </c>
      <c r="J11" s="11">
        <v>-337.26</v>
      </c>
      <c r="K11" s="80">
        <f t="shared" si="2"/>
        <v>236.60999999999999</v>
      </c>
    </row>
    <row r="12" spans="1:11" s="6" customFormat="1" ht="12">
      <c r="A12" s="6" t="s">
        <v>33</v>
      </c>
      <c r="B12" s="6" t="s">
        <v>39</v>
      </c>
      <c r="C12" s="20">
        <v>0</v>
      </c>
      <c r="D12" s="23">
        <v>0</v>
      </c>
      <c r="E12" s="98">
        <f t="shared" si="0"/>
        <v>0</v>
      </c>
      <c r="G12" s="11">
        <v>0</v>
      </c>
      <c r="H12" s="80">
        <f t="shared" si="1"/>
        <v>0</v>
      </c>
      <c r="J12" s="11">
        <v>0</v>
      </c>
      <c r="K12" s="80">
        <f t="shared" si="2"/>
        <v>0</v>
      </c>
    </row>
    <row r="13" spans="1:11" s="6" customFormat="1" ht="12">
      <c r="A13" s="6" t="s">
        <v>33</v>
      </c>
      <c r="B13" s="6" t="s">
        <v>40</v>
      </c>
      <c r="C13" s="20">
        <v>0</v>
      </c>
      <c r="D13" s="23">
        <v>0</v>
      </c>
      <c r="E13" s="98">
        <f t="shared" si="0"/>
        <v>0</v>
      </c>
      <c r="G13" s="11">
        <v>0</v>
      </c>
      <c r="H13" s="80">
        <f t="shared" si="1"/>
        <v>0</v>
      </c>
      <c r="J13" s="11">
        <v>-1355.63</v>
      </c>
      <c r="K13" s="80">
        <f t="shared" si="2"/>
        <v>1355.63</v>
      </c>
    </row>
    <row r="14" spans="1:11" s="6" customFormat="1" ht="12">
      <c r="C14" s="20">
        <v>0</v>
      </c>
      <c r="D14" s="23">
        <v>0</v>
      </c>
      <c r="E14" s="98">
        <f t="shared" si="0"/>
        <v>0</v>
      </c>
      <c r="G14" s="11">
        <v>0</v>
      </c>
      <c r="H14" s="80">
        <f t="shared" si="1"/>
        <v>0</v>
      </c>
      <c r="J14" s="11"/>
      <c r="K14" s="80">
        <f t="shared" si="2"/>
        <v>0</v>
      </c>
    </row>
    <row r="15" spans="1:11" s="6" customFormat="1" ht="12">
      <c r="C15" s="20">
        <v>0</v>
      </c>
      <c r="D15" s="23">
        <v>0</v>
      </c>
      <c r="E15" s="98">
        <f t="shared" si="0"/>
        <v>0</v>
      </c>
      <c r="G15" s="11">
        <v>0</v>
      </c>
      <c r="H15" s="80">
        <f t="shared" si="1"/>
        <v>0</v>
      </c>
      <c r="J15" s="11">
        <v>0</v>
      </c>
      <c r="K15" s="80">
        <f t="shared" si="2"/>
        <v>0</v>
      </c>
    </row>
    <row r="16" spans="1:11" s="6" customFormat="1" ht="12">
      <c r="A16" s="12" t="s">
        <v>82</v>
      </c>
      <c r="B16" s="12"/>
      <c r="C16" s="21">
        <f>SUM(C7:C15)</f>
        <v>0</v>
      </c>
      <c r="D16" s="24">
        <f>SUM(D7:D15)</f>
        <v>-100.65</v>
      </c>
      <c r="E16" s="83">
        <f t="shared" si="0"/>
        <v>-100.65</v>
      </c>
      <c r="G16" s="13">
        <f t="shared" ref="G16" si="3">SUM(G7:G15)</f>
        <v>-7600</v>
      </c>
      <c r="H16" s="81">
        <f t="shared" si="1"/>
        <v>7499.35</v>
      </c>
      <c r="J16" s="13">
        <f t="shared" ref="J16" si="4">SUM(J7:J15)</f>
        <v>-13210.689999999999</v>
      </c>
      <c r="K16" s="81">
        <f t="shared" si="2"/>
        <v>13110.039999999999</v>
      </c>
    </row>
    <row r="17" spans="1:11" s="6" customFormat="1" ht="12">
      <c r="C17" s="20"/>
      <c r="D17" s="23"/>
      <c r="E17" s="98">
        <f t="shared" si="0"/>
        <v>0</v>
      </c>
      <c r="G17" s="11"/>
      <c r="H17" s="80">
        <f t="shared" si="1"/>
        <v>0</v>
      </c>
      <c r="J17" s="11"/>
      <c r="K17" s="80">
        <f t="shared" si="2"/>
        <v>0</v>
      </c>
    </row>
    <row r="18" spans="1:11" s="6" customFormat="1" ht="12">
      <c r="A18" s="6" t="s">
        <v>41</v>
      </c>
      <c r="B18" s="6" t="s">
        <v>42</v>
      </c>
      <c r="C18" s="20">
        <v>0</v>
      </c>
      <c r="D18" s="23">
        <v>0</v>
      </c>
      <c r="E18" s="98">
        <f t="shared" si="0"/>
        <v>0</v>
      </c>
      <c r="G18" s="11">
        <v>-500</v>
      </c>
      <c r="H18" s="80">
        <f t="shared" si="1"/>
        <v>500</v>
      </c>
      <c r="J18" s="11">
        <v>-442.62</v>
      </c>
      <c r="K18" s="80">
        <f t="shared" si="2"/>
        <v>442.62</v>
      </c>
    </row>
    <row r="19" spans="1:11" s="6" customFormat="1" ht="12">
      <c r="A19" s="6" t="s">
        <v>41</v>
      </c>
      <c r="B19" s="6" t="s">
        <v>43</v>
      </c>
      <c r="C19" s="20">
        <v>0</v>
      </c>
      <c r="D19" s="23">
        <v>-411.11</v>
      </c>
      <c r="E19" s="98">
        <f t="shared" si="0"/>
        <v>-411.11</v>
      </c>
      <c r="G19" s="11">
        <v>-1400</v>
      </c>
      <c r="H19" s="80">
        <f t="shared" si="1"/>
        <v>988.89</v>
      </c>
      <c r="J19" s="11">
        <v>-1317.21</v>
      </c>
      <c r="K19" s="80">
        <f t="shared" si="2"/>
        <v>906.1</v>
      </c>
    </row>
    <row r="20" spans="1:11" s="6" customFormat="1" ht="12">
      <c r="A20" s="6" t="s">
        <v>41</v>
      </c>
      <c r="B20" s="6" t="s">
        <v>44</v>
      </c>
      <c r="C20" s="20">
        <v>0</v>
      </c>
      <c r="D20" s="23">
        <v>0</v>
      </c>
      <c r="E20" s="98">
        <f t="shared" si="0"/>
        <v>0</v>
      </c>
      <c r="G20" s="11">
        <v>-1000</v>
      </c>
      <c r="H20" s="80">
        <f t="shared" si="1"/>
        <v>1000</v>
      </c>
      <c r="J20" s="11">
        <v>-1003.28</v>
      </c>
      <c r="K20" s="80">
        <f t="shared" si="2"/>
        <v>1003.28</v>
      </c>
    </row>
    <row r="21" spans="1:11" s="6" customFormat="1" ht="12">
      <c r="A21" s="6" t="s">
        <v>41</v>
      </c>
      <c r="B21" s="6" t="s">
        <v>45</v>
      </c>
      <c r="C21" s="20">
        <v>0</v>
      </c>
      <c r="D21" s="23">
        <v>-1892.77</v>
      </c>
      <c r="E21" s="98">
        <f t="shared" si="0"/>
        <v>-1892.77</v>
      </c>
      <c r="G21" s="11">
        <v>-1000</v>
      </c>
      <c r="H21" s="80">
        <f t="shared" si="1"/>
        <v>-892.77</v>
      </c>
      <c r="J21" s="11">
        <v>-900.75</v>
      </c>
      <c r="K21" s="80">
        <f t="shared" si="2"/>
        <v>-992.02</v>
      </c>
    </row>
    <row r="22" spans="1:11" s="6" customFormat="1" ht="12">
      <c r="A22" s="6" t="s">
        <v>41</v>
      </c>
      <c r="B22" s="6" t="s">
        <v>46</v>
      </c>
      <c r="C22" s="20">
        <v>0</v>
      </c>
      <c r="D22" s="23">
        <v>-580.63</v>
      </c>
      <c r="E22" s="98">
        <f t="shared" si="0"/>
        <v>-580.63</v>
      </c>
      <c r="G22" s="11">
        <v>-5800</v>
      </c>
      <c r="H22" s="80">
        <f t="shared" si="1"/>
        <v>5219.37</v>
      </c>
      <c r="J22" s="11">
        <v>-3928.45</v>
      </c>
      <c r="K22" s="80">
        <f t="shared" si="2"/>
        <v>3347.8199999999997</v>
      </c>
    </row>
    <row r="23" spans="1:11" s="6" customFormat="1" ht="12">
      <c r="A23" s="6" t="s">
        <v>41</v>
      </c>
      <c r="B23" s="6" t="s">
        <v>47</v>
      </c>
      <c r="C23" s="20">
        <v>0</v>
      </c>
      <c r="D23" s="23">
        <v>0</v>
      </c>
      <c r="E23" s="98">
        <f t="shared" si="0"/>
        <v>0</v>
      </c>
      <c r="G23" s="11">
        <v>0</v>
      </c>
      <c r="H23" s="80">
        <f t="shared" si="1"/>
        <v>0</v>
      </c>
      <c r="J23" s="11">
        <v>0</v>
      </c>
      <c r="K23" s="80">
        <f t="shared" si="2"/>
        <v>0</v>
      </c>
    </row>
    <row r="24" spans="1:11" s="6" customFormat="1" ht="12">
      <c r="A24" s="6" t="s">
        <v>41</v>
      </c>
      <c r="B24" s="6" t="s">
        <v>48</v>
      </c>
      <c r="C24" s="20">
        <v>81.819999999999993</v>
      </c>
      <c r="D24" s="23">
        <v>-4144.97</v>
      </c>
      <c r="E24" s="98">
        <f t="shared" si="0"/>
        <v>-4063.15</v>
      </c>
      <c r="G24" s="11">
        <v>0</v>
      </c>
      <c r="H24" s="80">
        <f t="shared" si="1"/>
        <v>-4063.15</v>
      </c>
      <c r="J24" s="11">
        <v>2054.34</v>
      </c>
      <c r="K24" s="80">
        <f t="shared" si="2"/>
        <v>-6117.49</v>
      </c>
    </row>
    <row r="25" spans="1:11" s="6" customFormat="1" ht="12">
      <c r="C25" s="20"/>
      <c r="D25" s="23"/>
      <c r="E25" s="98">
        <f t="shared" si="0"/>
        <v>0</v>
      </c>
      <c r="G25" s="11">
        <v>0</v>
      </c>
      <c r="H25" s="80">
        <f t="shared" si="1"/>
        <v>0</v>
      </c>
      <c r="J25" s="11"/>
      <c r="K25" s="80">
        <f t="shared" si="2"/>
        <v>0</v>
      </c>
    </row>
    <row r="26" spans="1:11" s="6" customFormat="1" ht="12">
      <c r="C26" s="20"/>
      <c r="D26" s="23"/>
      <c r="E26" s="98">
        <f t="shared" si="0"/>
        <v>0</v>
      </c>
      <c r="G26" s="11">
        <v>0</v>
      </c>
      <c r="H26" s="80">
        <f t="shared" si="1"/>
        <v>0</v>
      </c>
      <c r="J26" s="11">
        <v>0</v>
      </c>
      <c r="K26" s="80">
        <f t="shared" si="2"/>
        <v>0</v>
      </c>
    </row>
    <row r="27" spans="1:11" s="6" customFormat="1" ht="12">
      <c r="A27" s="12" t="s">
        <v>83</v>
      </c>
      <c r="B27" s="12"/>
      <c r="C27" s="21">
        <f>SUM(C18:C26)</f>
        <v>81.819999999999993</v>
      </c>
      <c r="D27" s="24">
        <f>SUM(D18:D26)</f>
        <v>-7029.4800000000005</v>
      </c>
      <c r="E27" s="83">
        <f t="shared" si="0"/>
        <v>-6947.6600000000008</v>
      </c>
      <c r="G27" s="13">
        <f>SUM(G18:G26)</f>
        <v>-9700</v>
      </c>
      <c r="H27" s="81">
        <f t="shared" si="1"/>
        <v>2752.3399999999992</v>
      </c>
      <c r="J27" s="13">
        <f>SUM(J18:J26)</f>
        <v>-5537.9699999999993</v>
      </c>
      <c r="K27" s="81">
        <f t="shared" si="2"/>
        <v>-1409.6900000000014</v>
      </c>
    </row>
    <row r="28" spans="1:11" s="6" customFormat="1" ht="12">
      <c r="C28" s="20"/>
      <c r="D28" s="23"/>
      <c r="E28" s="98">
        <f t="shared" si="0"/>
        <v>0</v>
      </c>
      <c r="G28" s="11"/>
      <c r="H28" s="80">
        <f t="shared" si="1"/>
        <v>0</v>
      </c>
      <c r="J28" s="11"/>
      <c r="K28" s="80">
        <f t="shared" si="2"/>
        <v>0</v>
      </c>
    </row>
    <row r="29" spans="1:11" s="6" customFormat="1" ht="12">
      <c r="A29" s="6" t="s">
        <v>49</v>
      </c>
      <c r="B29" s="6" t="s">
        <v>50</v>
      </c>
      <c r="C29" s="20">
        <v>0</v>
      </c>
      <c r="D29" s="23">
        <v>0</v>
      </c>
      <c r="E29" s="98">
        <f t="shared" si="0"/>
        <v>0</v>
      </c>
      <c r="G29" s="11">
        <v>-200</v>
      </c>
      <c r="H29" s="80">
        <f t="shared" si="1"/>
        <v>200</v>
      </c>
      <c r="J29" s="11">
        <v>-92.36</v>
      </c>
      <c r="K29" s="80">
        <f t="shared" si="2"/>
        <v>92.36</v>
      </c>
    </row>
    <row r="30" spans="1:11" s="6" customFormat="1" ht="12">
      <c r="A30" s="6" t="s">
        <v>49</v>
      </c>
      <c r="B30" s="6" t="s">
        <v>51</v>
      </c>
      <c r="C30" s="20">
        <v>0</v>
      </c>
      <c r="D30" s="23">
        <v>-2250</v>
      </c>
      <c r="E30" s="98">
        <f t="shared" si="0"/>
        <v>-2250</v>
      </c>
      <c r="G30" s="11">
        <v>-3000</v>
      </c>
      <c r="H30" s="80">
        <f t="shared" si="1"/>
        <v>750</v>
      </c>
      <c r="J30" s="11">
        <v>-2188</v>
      </c>
      <c r="K30" s="80">
        <f t="shared" si="2"/>
        <v>-62</v>
      </c>
    </row>
    <row r="31" spans="1:11" s="6" customFormat="1" ht="12">
      <c r="A31" s="6" t="s">
        <v>49</v>
      </c>
      <c r="B31" s="6" t="s">
        <v>52</v>
      </c>
      <c r="C31" s="20">
        <v>0</v>
      </c>
      <c r="D31" s="23">
        <v>0</v>
      </c>
      <c r="E31" s="98">
        <f t="shared" si="0"/>
        <v>0</v>
      </c>
      <c r="G31" s="11">
        <v>0</v>
      </c>
      <c r="H31" s="80">
        <f t="shared" si="1"/>
        <v>0</v>
      </c>
      <c r="J31" s="11">
        <v>-813.8</v>
      </c>
      <c r="K31" s="80">
        <f t="shared" si="2"/>
        <v>813.8</v>
      </c>
    </row>
    <row r="32" spans="1:11" s="6" customFormat="1" ht="12">
      <c r="A32" s="6" t="s">
        <v>49</v>
      </c>
      <c r="B32" s="6" t="s">
        <v>53</v>
      </c>
      <c r="C32" s="20">
        <v>40</v>
      </c>
      <c r="D32" s="23">
        <v>0</v>
      </c>
      <c r="E32" s="98">
        <f t="shared" si="0"/>
        <v>40</v>
      </c>
      <c r="G32" s="11">
        <v>-3000</v>
      </c>
      <c r="H32" s="80">
        <f t="shared" si="1"/>
        <v>3040</v>
      </c>
      <c r="J32" s="11">
        <v>-1169</v>
      </c>
      <c r="K32" s="80">
        <f t="shared" si="2"/>
        <v>1209</v>
      </c>
    </row>
    <row r="33" spans="1:11" s="6" customFormat="1" ht="12">
      <c r="A33" s="6" t="s">
        <v>49</v>
      </c>
      <c r="B33" s="6" t="s">
        <v>54</v>
      </c>
      <c r="C33" s="20">
        <v>0</v>
      </c>
      <c r="D33" s="23">
        <v>0</v>
      </c>
      <c r="E33" s="98">
        <f t="shared" si="0"/>
        <v>0</v>
      </c>
      <c r="G33" s="11">
        <v>-3000</v>
      </c>
      <c r="H33" s="80">
        <f t="shared" si="1"/>
        <v>3000</v>
      </c>
      <c r="J33" s="11">
        <v>-1706.5</v>
      </c>
      <c r="K33" s="80">
        <f t="shared" si="2"/>
        <v>1706.5</v>
      </c>
    </row>
    <row r="34" spans="1:11" s="6" customFormat="1" ht="12">
      <c r="C34" s="20"/>
      <c r="D34" s="23"/>
      <c r="E34" s="98">
        <f t="shared" si="0"/>
        <v>0</v>
      </c>
      <c r="G34" s="11">
        <v>0</v>
      </c>
      <c r="H34" s="80">
        <f t="shared" si="1"/>
        <v>0</v>
      </c>
      <c r="J34" s="11"/>
      <c r="K34" s="80">
        <f t="shared" si="2"/>
        <v>0</v>
      </c>
    </row>
    <row r="35" spans="1:11" s="6" customFormat="1" ht="12">
      <c r="C35" s="20"/>
      <c r="D35" s="23"/>
      <c r="E35" s="98">
        <f t="shared" si="0"/>
        <v>0</v>
      </c>
      <c r="G35" s="11">
        <v>0</v>
      </c>
      <c r="H35" s="80">
        <f t="shared" si="1"/>
        <v>0</v>
      </c>
      <c r="J35" s="11">
        <v>0</v>
      </c>
      <c r="K35" s="80">
        <f t="shared" si="2"/>
        <v>0</v>
      </c>
    </row>
    <row r="36" spans="1:11" s="6" customFormat="1" ht="12">
      <c r="A36" s="12" t="s">
        <v>84</v>
      </c>
      <c r="B36" s="12"/>
      <c r="C36" s="21">
        <f>SUM(C29:C35)</f>
        <v>40</v>
      </c>
      <c r="D36" s="24">
        <f>SUM(D29:D35)</f>
        <v>-2250</v>
      </c>
      <c r="E36" s="83">
        <f t="shared" si="0"/>
        <v>-2210</v>
      </c>
      <c r="G36" s="13">
        <f t="shared" ref="G36:K36" si="5">SUM(G29:G35)</f>
        <v>-9200</v>
      </c>
      <c r="H36" s="81">
        <f t="shared" si="5"/>
        <v>6990</v>
      </c>
      <c r="J36" s="13">
        <f t="shared" si="5"/>
        <v>-5969.66</v>
      </c>
      <c r="K36" s="81">
        <f t="shared" si="5"/>
        <v>3759.66</v>
      </c>
    </row>
    <row r="37" spans="1:11" s="6" customFormat="1" ht="12">
      <c r="C37" s="20"/>
      <c r="D37" s="23"/>
      <c r="E37" s="98">
        <f t="shared" si="0"/>
        <v>0</v>
      </c>
      <c r="G37" s="11"/>
      <c r="H37" s="80">
        <f t="shared" si="1"/>
        <v>0</v>
      </c>
      <c r="J37" s="11"/>
      <c r="K37" s="80">
        <f t="shared" si="2"/>
        <v>0</v>
      </c>
    </row>
    <row r="38" spans="1:11" s="6" customFormat="1" ht="12">
      <c r="A38" s="6" t="s">
        <v>55</v>
      </c>
      <c r="B38" s="6" t="s">
        <v>56</v>
      </c>
      <c r="C38" s="20">
        <v>0</v>
      </c>
      <c r="D38" s="23">
        <v>-99.16</v>
      </c>
      <c r="E38" s="98">
        <f t="shared" si="0"/>
        <v>-99.16</v>
      </c>
      <c r="G38" s="11">
        <v>0</v>
      </c>
      <c r="H38" s="80">
        <f t="shared" si="1"/>
        <v>-99.16</v>
      </c>
      <c r="J38" s="11">
        <v>4316.3600000000006</v>
      </c>
      <c r="K38" s="80">
        <f t="shared" si="2"/>
        <v>-4415.5200000000004</v>
      </c>
    </row>
    <row r="39" spans="1:11" s="6" customFormat="1" ht="12">
      <c r="A39" s="6" t="s">
        <v>55</v>
      </c>
      <c r="B39" s="6" t="s">
        <v>57</v>
      </c>
      <c r="C39" s="20">
        <v>0</v>
      </c>
      <c r="D39" s="23">
        <v>0</v>
      </c>
      <c r="E39" s="98">
        <f t="shared" si="0"/>
        <v>0</v>
      </c>
      <c r="G39" s="11">
        <v>0</v>
      </c>
      <c r="H39" s="80">
        <f t="shared" si="1"/>
        <v>0</v>
      </c>
      <c r="J39" s="11">
        <v>25</v>
      </c>
      <c r="K39" s="80">
        <f t="shared" si="2"/>
        <v>-25</v>
      </c>
    </row>
    <row r="40" spans="1:11" s="6" customFormat="1" ht="12">
      <c r="A40" s="6" t="s">
        <v>55</v>
      </c>
      <c r="B40" s="6" t="s">
        <v>58</v>
      </c>
      <c r="C40" s="20">
        <v>0</v>
      </c>
      <c r="D40" s="23">
        <v>0</v>
      </c>
      <c r="E40" s="98">
        <f t="shared" si="0"/>
        <v>0</v>
      </c>
      <c r="G40" s="11">
        <v>0</v>
      </c>
      <c r="H40" s="80">
        <f t="shared" si="1"/>
        <v>0</v>
      </c>
      <c r="J40" s="11">
        <v>-500</v>
      </c>
      <c r="K40" s="80">
        <f t="shared" si="2"/>
        <v>500</v>
      </c>
    </row>
    <row r="41" spans="1:11" s="6" customFormat="1" ht="12">
      <c r="A41" s="6" t="s">
        <v>55</v>
      </c>
      <c r="B41" s="6" t="s">
        <v>59</v>
      </c>
      <c r="C41" s="20">
        <v>0</v>
      </c>
      <c r="D41" s="23">
        <v>0</v>
      </c>
      <c r="E41" s="98">
        <f t="shared" si="0"/>
        <v>0</v>
      </c>
      <c r="G41" s="11">
        <v>0</v>
      </c>
      <c r="H41" s="80">
        <f t="shared" si="1"/>
        <v>0</v>
      </c>
      <c r="J41" s="11">
        <v>-125</v>
      </c>
      <c r="K41" s="80">
        <f t="shared" si="2"/>
        <v>125</v>
      </c>
    </row>
    <row r="42" spans="1:11" s="6" customFormat="1" ht="12">
      <c r="A42" s="6" t="s">
        <v>55</v>
      </c>
      <c r="B42" s="6" t="s">
        <v>60</v>
      </c>
      <c r="C42" s="20">
        <v>0</v>
      </c>
      <c r="D42" s="23">
        <v>-255</v>
      </c>
      <c r="E42" s="98">
        <f t="shared" si="0"/>
        <v>-255</v>
      </c>
      <c r="G42" s="11">
        <v>-510</v>
      </c>
      <c r="H42" s="80">
        <f t="shared" si="1"/>
        <v>255</v>
      </c>
      <c r="J42" s="11">
        <v>-510</v>
      </c>
      <c r="K42" s="80">
        <f t="shared" si="2"/>
        <v>255</v>
      </c>
    </row>
    <row r="43" spans="1:11" s="6" customFormat="1" ht="12">
      <c r="A43" s="6" t="s">
        <v>55</v>
      </c>
      <c r="B43" s="6" t="s">
        <v>61</v>
      </c>
      <c r="C43" s="20">
        <v>1.98</v>
      </c>
      <c r="D43" s="23">
        <v>0</v>
      </c>
      <c r="E43" s="98">
        <f t="shared" si="0"/>
        <v>1.98</v>
      </c>
      <c r="G43" s="11">
        <v>0</v>
      </c>
      <c r="H43" s="80">
        <f t="shared" si="1"/>
        <v>1.98</v>
      </c>
      <c r="J43" s="11">
        <v>0</v>
      </c>
      <c r="K43" s="80">
        <f t="shared" si="2"/>
        <v>1.98</v>
      </c>
    </row>
    <row r="44" spans="1:11" s="6" customFormat="1" ht="12">
      <c r="A44" s="6" t="s">
        <v>55</v>
      </c>
      <c r="B44" s="6" t="s">
        <v>62</v>
      </c>
      <c r="C44" s="20">
        <v>15</v>
      </c>
      <c r="D44" s="23">
        <v>0</v>
      </c>
      <c r="E44" s="98">
        <f t="shared" si="0"/>
        <v>15</v>
      </c>
      <c r="G44" s="11">
        <v>0</v>
      </c>
      <c r="H44" s="80">
        <f t="shared" si="1"/>
        <v>15</v>
      </c>
      <c r="J44" s="11">
        <v>-613.7700000000001</v>
      </c>
      <c r="K44" s="80">
        <f t="shared" si="2"/>
        <v>628.7700000000001</v>
      </c>
    </row>
    <row r="45" spans="1:11" s="6" customFormat="1" ht="12">
      <c r="A45" s="6" t="s">
        <v>55</v>
      </c>
      <c r="B45" s="6" t="s">
        <v>63</v>
      </c>
      <c r="C45" s="20">
        <v>0</v>
      </c>
      <c r="D45" s="23">
        <v>0</v>
      </c>
      <c r="E45" s="98">
        <f t="shared" si="0"/>
        <v>0</v>
      </c>
      <c r="G45" s="11">
        <v>0</v>
      </c>
      <c r="H45" s="80">
        <f t="shared" si="1"/>
        <v>0</v>
      </c>
      <c r="J45" s="11">
        <v>-125</v>
      </c>
      <c r="K45" s="80">
        <f t="shared" si="2"/>
        <v>125</v>
      </c>
    </row>
    <row r="46" spans="1:11" s="6" customFormat="1" ht="12">
      <c r="A46" s="6" t="s">
        <v>55</v>
      </c>
      <c r="B46" s="6" t="s">
        <v>64</v>
      </c>
      <c r="C46" s="20">
        <v>0</v>
      </c>
      <c r="D46" s="23">
        <v>0</v>
      </c>
      <c r="E46" s="98">
        <f t="shared" si="0"/>
        <v>0</v>
      </c>
      <c r="G46" s="11">
        <v>0</v>
      </c>
      <c r="H46" s="80">
        <f t="shared" si="1"/>
        <v>0</v>
      </c>
      <c r="J46" s="11">
        <v>-12</v>
      </c>
      <c r="K46" s="80">
        <f t="shared" si="2"/>
        <v>12</v>
      </c>
    </row>
    <row r="47" spans="1:11" s="6" customFormat="1" ht="12">
      <c r="A47" s="6" t="s">
        <v>55</v>
      </c>
      <c r="B47" s="6" t="s">
        <v>65</v>
      </c>
      <c r="C47" s="20">
        <v>0</v>
      </c>
      <c r="D47" s="23">
        <v>0</v>
      </c>
      <c r="E47" s="98">
        <f t="shared" si="0"/>
        <v>0</v>
      </c>
      <c r="G47" s="11">
        <v>0</v>
      </c>
      <c r="H47" s="80">
        <f t="shared" si="1"/>
        <v>0</v>
      </c>
      <c r="J47" s="11">
        <v>0</v>
      </c>
      <c r="K47" s="80">
        <f t="shared" si="2"/>
        <v>0</v>
      </c>
    </row>
    <row r="48" spans="1:11" s="6" customFormat="1" ht="12">
      <c r="A48" s="6" t="s">
        <v>55</v>
      </c>
      <c r="B48" s="6" t="s">
        <v>66</v>
      </c>
      <c r="C48" s="20">
        <v>0</v>
      </c>
      <c r="D48" s="23">
        <v>0</v>
      </c>
      <c r="E48" s="98">
        <f t="shared" si="0"/>
        <v>0</v>
      </c>
      <c r="G48" s="11">
        <v>-500</v>
      </c>
      <c r="H48" s="80">
        <f t="shared" si="1"/>
        <v>500</v>
      </c>
      <c r="J48" s="11">
        <v>0</v>
      </c>
      <c r="K48" s="80">
        <f t="shared" si="2"/>
        <v>0</v>
      </c>
    </row>
    <row r="49" spans="1:11" s="6" customFormat="1" ht="12">
      <c r="A49" s="6" t="s">
        <v>55</v>
      </c>
      <c r="B49" s="6" t="s">
        <v>67</v>
      </c>
      <c r="C49" s="20">
        <v>0</v>
      </c>
      <c r="D49" s="23">
        <v>0</v>
      </c>
      <c r="E49" s="98">
        <f t="shared" si="0"/>
        <v>0</v>
      </c>
      <c r="G49" s="11">
        <v>-500</v>
      </c>
      <c r="H49" s="80">
        <f t="shared" si="1"/>
        <v>500</v>
      </c>
      <c r="J49" s="11">
        <v>0</v>
      </c>
      <c r="K49" s="80">
        <f t="shared" si="2"/>
        <v>0</v>
      </c>
    </row>
    <row r="50" spans="1:11" s="6" customFormat="1" ht="12">
      <c r="A50" s="6" t="s">
        <v>55</v>
      </c>
      <c r="B50" s="6" t="s">
        <v>68</v>
      </c>
      <c r="C50" s="20">
        <v>0</v>
      </c>
      <c r="D50" s="23">
        <v>0</v>
      </c>
      <c r="E50" s="98">
        <f t="shared" si="0"/>
        <v>0</v>
      </c>
      <c r="G50" s="11">
        <v>0</v>
      </c>
      <c r="H50" s="80">
        <f t="shared" si="1"/>
        <v>0</v>
      </c>
      <c r="J50" s="11">
        <v>65</v>
      </c>
      <c r="K50" s="80">
        <f t="shared" si="2"/>
        <v>-65</v>
      </c>
    </row>
    <row r="51" spans="1:11" s="6" customFormat="1" ht="12">
      <c r="A51" s="6" t="s">
        <v>55</v>
      </c>
      <c r="B51" s="6" t="s">
        <v>69</v>
      </c>
      <c r="C51" s="20">
        <v>0</v>
      </c>
      <c r="D51" s="23">
        <v>0</v>
      </c>
      <c r="E51" s="98">
        <f t="shared" si="0"/>
        <v>0</v>
      </c>
      <c r="G51" s="11">
        <v>-525</v>
      </c>
      <c r="H51" s="80">
        <f t="shared" si="1"/>
        <v>525</v>
      </c>
      <c r="J51" s="11">
        <v>-525</v>
      </c>
      <c r="K51" s="80">
        <f t="shared" si="2"/>
        <v>525</v>
      </c>
    </row>
    <row r="52" spans="1:11" s="6" customFormat="1" ht="12">
      <c r="A52" s="6" t="s">
        <v>55</v>
      </c>
      <c r="B52" s="6" t="s">
        <v>70</v>
      </c>
      <c r="C52" s="20">
        <v>0</v>
      </c>
      <c r="D52" s="23">
        <v>0</v>
      </c>
      <c r="E52" s="98">
        <f t="shared" si="0"/>
        <v>0</v>
      </c>
      <c r="G52" s="11">
        <v>0</v>
      </c>
      <c r="H52" s="80">
        <f t="shared" si="1"/>
        <v>0</v>
      </c>
      <c r="J52" s="11">
        <v>1</v>
      </c>
      <c r="K52" s="80">
        <f t="shared" si="2"/>
        <v>-1</v>
      </c>
    </row>
    <row r="53" spans="1:11" s="6" customFormat="1" ht="12">
      <c r="A53" s="6" t="s">
        <v>55</v>
      </c>
      <c r="B53" s="6" t="s">
        <v>131</v>
      </c>
      <c r="C53" s="20">
        <v>0</v>
      </c>
      <c r="D53" s="23">
        <v>-273.8</v>
      </c>
      <c r="E53" s="98">
        <f t="shared" si="0"/>
        <v>-273.8</v>
      </c>
      <c r="G53" s="11">
        <v>0</v>
      </c>
      <c r="H53" s="80">
        <f t="shared" si="1"/>
        <v>-273.8</v>
      </c>
      <c r="J53" s="11">
        <v>0</v>
      </c>
      <c r="K53" s="80">
        <f t="shared" si="2"/>
        <v>-273.8</v>
      </c>
    </row>
    <row r="54" spans="1:11" s="6" customFormat="1" ht="12">
      <c r="C54" s="20">
        <v>0</v>
      </c>
      <c r="D54" s="23">
        <v>0</v>
      </c>
      <c r="E54" s="98">
        <f t="shared" si="0"/>
        <v>0</v>
      </c>
      <c r="G54" s="11">
        <v>0</v>
      </c>
      <c r="H54" s="80">
        <f t="shared" si="1"/>
        <v>0</v>
      </c>
      <c r="J54" s="11">
        <v>0</v>
      </c>
      <c r="K54" s="80">
        <f t="shared" si="2"/>
        <v>0</v>
      </c>
    </row>
    <row r="55" spans="1:11" s="6" customFormat="1" ht="12">
      <c r="A55" s="12" t="s">
        <v>85</v>
      </c>
      <c r="B55" s="12"/>
      <c r="C55" s="21">
        <f>SUM(C38:C54)</f>
        <v>16.98</v>
      </c>
      <c r="D55" s="24">
        <f>SUM(D38:D54)</f>
        <v>-627.96</v>
      </c>
      <c r="E55" s="83">
        <f t="shared" si="0"/>
        <v>-610.98</v>
      </c>
      <c r="G55" s="13">
        <f>SUM(G38:G54)</f>
        <v>-2035</v>
      </c>
      <c r="H55" s="81">
        <f t="shared" si="1"/>
        <v>1424.02</v>
      </c>
      <c r="J55" s="13">
        <f>SUM(J38:J54)</f>
        <v>1996.5900000000006</v>
      </c>
      <c r="K55" s="81">
        <f t="shared" si="2"/>
        <v>-2607.5700000000006</v>
      </c>
    </row>
    <row r="56" spans="1:11" s="6" customFormat="1" ht="12">
      <c r="C56" s="25"/>
      <c r="D56" s="26"/>
      <c r="E56" s="99"/>
      <c r="G56" s="14"/>
      <c r="H56" s="82"/>
      <c r="J56" s="14"/>
      <c r="K56" s="82"/>
    </row>
    <row r="57" spans="1:11" s="6" customFormat="1" ht="12">
      <c r="A57" s="12" t="s">
        <v>86</v>
      </c>
      <c r="B57" s="12"/>
      <c r="C57" s="21">
        <f>C16+C27+C36+C55</f>
        <v>138.79999999999998</v>
      </c>
      <c r="D57" s="24">
        <f t="shared" ref="D57:K57" si="6">D16+D27+D36+D55</f>
        <v>-10008.09</v>
      </c>
      <c r="E57" s="83">
        <f t="shared" si="6"/>
        <v>-9869.2900000000009</v>
      </c>
      <c r="G57" s="13">
        <f t="shared" si="6"/>
        <v>-28535</v>
      </c>
      <c r="H57" s="81">
        <f t="shared" si="6"/>
        <v>18665.71</v>
      </c>
      <c r="J57" s="13">
        <f t="shared" si="6"/>
        <v>-22721.729999999996</v>
      </c>
      <c r="K57" s="81">
        <f t="shared" si="6"/>
        <v>12852.439999999999</v>
      </c>
    </row>
    <row r="58" spans="1:11" s="6" customFormat="1" ht="12">
      <c r="C58" s="25"/>
      <c r="D58" s="26"/>
      <c r="E58" s="26"/>
      <c r="G58" s="14"/>
      <c r="H58" s="82"/>
      <c r="J58" s="14"/>
      <c r="K58" s="82"/>
    </row>
    <row r="59" spans="1:11" s="6" customFormat="1" thickBot="1">
      <c r="A59" s="76" t="s">
        <v>71</v>
      </c>
      <c r="B59" s="76"/>
      <c r="C59" s="77">
        <f>Fundraising!C29+Expenditures!C57</f>
        <v>21157.75</v>
      </c>
      <c r="D59" s="78">
        <f>Fundraising!D29+Expenditures!D57</f>
        <v>-14503.99</v>
      </c>
      <c r="E59" s="79">
        <f t="shared" si="0"/>
        <v>6653.76</v>
      </c>
      <c r="G59" s="77">
        <f>Fundraising!G29+Expenditures!G57</f>
        <v>-12735</v>
      </c>
      <c r="H59" s="79">
        <f t="shared" si="1"/>
        <v>19388.760000000002</v>
      </c>
      <c r="J59" s="77">
        <f>Fundraising!J29+Expenditures!J57</f>
        <v>-4799.8499999999949</v>
      </c>
      <c r="K59" s="79">
        <f t="shared" si="2"/>
        <v>11453.609999999995</v>
      </c>
    </row>
    <row r="60" spans="1:11" s="6" customFormat="1" thickTop="1">
      <c r="C60" s="17"/>
      <c r="D60" s="17"/>
      <c r="E60" s="17"/>
    </row>
    <row r="61" spans="1:11" s="6" customFormat="1" ht="12">
      <c r="C61" s="17"/>
      <c r="D61" s="17"/>
      <c r="E61" s="17"/>
    </row>
  </sheetData>
  <mergeCells count="3">
    <mergeCell ref="C4:E4"/>
    <mergeCell ref="G5:H5"/>
    <mergeCell ref="J5:K5"/>
  </mergeCells>
  <phoneticPr fontId="10" type="noConversion"/>
  <pageMargins left="0.7" right="0.7" top="0.75" bottom="0.75" header="0.3" footer="0.3"/>
  <pageSetup scale="55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68"/>
  <sheetViews>
    <sheetView showGridLines="0" workbookViewId="0">
      <selection activeCell="B17" sqref="B17"/>
    </sheetView>
  </sheetViews>
  <sheetFormatPr baseColWidth="10" defaultColWidth="9.1640625" defaultRowHeight="12" outlineLevelRow="1" x14ac:dyDescent="0"/>
  <cols>
    <col min="1" max="1" width="13.6640625" style="17" customWidth="1"/>
    <col min="2" max="2" width="13" style="17" customWidth="1"/>
    <col min="3" max="3" width="23.83203125" style="17" customWidth="1"/>
    <col min="4" max="4" width="15.5" style="38" customWidth="1"/>
    <col min="5" max="5" width="2.83203125" style="38" customWidth="1"/>
    <col min="6" max="6" width="15.5" style="38" customWidth="1"/>
    <col min="7" max="7" width="16.6640625" style="17" bestFit="1" customWidth="1"/>
    <col min="8" max="16384" width="9.1640625" style="17"/>
  </cols>
  <sheetData>
    <row r="1" spans="1:6" ht="17">
      <c r="A1" s="37" t="s">
        <v>0</v>
      </c>
    </row>
    <row r="2" spans="1:6">
      <c r="A2" s="39" t="s">
        <v>93</v>
      </c>
    </row>
    <row r="3" spans="1:6">
      <c r="A3" s="39" t="s">
        <v>94</v>
      </c>
      <c r="B3" s="84">
        <v>43024</v>
      </c>
      <c r="C3" s="40"/>
    </row>
    <row r="7" spans="1:6">
      <c r="A7" s="17" t="str">
        <f>"Balance Per Bank as of "&amp;B3</f>
        <v>Balance Per Bank as of 43024</v>
      </c>
      <c r="F7" s="114">
        <v>43066.3</v>
      </c>
    </row>
    <row r="9" spans="1:6">
      <c r="B9" s="17" t="s">
        <v>144</v>
      </c>
      <c r="D9" s="116">
        <v>0</v>
      </c>
      <c r="E9" s="117"/>
      <c r="F9" s="118"/>
    </row>
    <row r="10" spans="1:6">
      <c r="B10" s="113" t="s">
        <v>147</v>
      </c>
      <c r="D10" s="119"/>
      <c r="E10" s="117"/>
      <c r="F10" s="118"/>
    </row>
    <row r="11" spans="1:6">
      <c r="B11" s="113" t="s">
        <v>148</v>
      </c>
      <c r="D11" s="119"/>
      <c r="E11" s="117"/>
      <c r="F11" s="118"/>
    </row>
    <row r="12" spans="1:6">
      <c r="B12" s="113" t="s">
        <v>150</v>
      </c>
      <c r="D12" s="119"/>
      <c r="E12" s="117"/>
      <c r="F12" s="118"/>
    </row>
    <row r="13" spans="1:6">
      <c r="B13" s="113" t="s">
        <v>149</v>
      </c>
      <c r="D13" s="119"/>
      <c r="E13" s="117"/>
      <c r="F13" s="118"/>
    </row>
    <row r="14" spans="1:6">
      <c r="B14" s="112"/>
      <c r="D14" s="119"/>
      <c r="E14" s="117"/>
      <c r="F14" s="118"/>
    </row>
    <row r="15" spans="1:6">
      <c r="B15" s="112"/>
      <c r="D15" s="119"/>
      <c r="E15" s="117"/>
      <c r="F15" s="118"/>
    </row>
    <row r="16" spans="1:6">
      <c r="B16" s="112"/>
      <c r="D16" s="119"/>
      <c r="E16" s="117"/>
      <c r="F16" s="118"/>
    </row>
    <row r="17" spans="1:7">
      <c r="B17" s="112"/>
      <c r="D17" s="119"/>
      <c r="E17" s="117"/>
      <c r="F17" s="118"/>
    </row>
    <row r="18" spans="1:7">
      <c r="B18" s="112"/>
      <c r="D18" s="119"/>
      <c r="E18" s="117"/>
      <c r="F18" s="118"/>
    </row>
    <row r="19" spans="1:7">
      <c r="B19" s="112"/>
      <c r="D19" s="118"/>
      <c r="E19" s="118"/>
      <c r="F19" s="120">
        <f>SUM(D10:D18)</f>
        <v>0</v>
      </c>
    </row>
    <row r="20" spans="1:7">
      <c r="D20" s="118"/>
      <c r="E20" s="118"/>
      <c r="F20" s="118"/>
    </row>
    <row r="21" spans="1:7">
      <c r="B21" s="17" t="s">
        <v>145</v>
      </c>
      <c r="D21" s="118"/>
      <c r="E21" s="118"/>
      <c r="F21" s="121">
        <f>G67</f>
        <v>-4667.4399999999996</v>
      </c>
    </row>
    <row r="22" spans="1:7">
      <c r="D22" s="118"/>
      <c r="E22" s="118"/>
      <c r="F22" s="118"/>
    </row>
    <row r="23" spans="1:7">
      <c r="A23" s="17" t="s">
        <v>95</v>
      </c>
      <c r="D23" s="118"/>
      <c r="E23" s="118"/>
      <c r="F23" s="123">
        <f>F7+F19+F21</f>
        <v>38398.86</v>
      </c>
    </row>
    <row r="25" spans="1:7">
      <c r="A25" s="17" t="s">
        <v>96</v>
      </c>
      <c r="F25" s="115">
        <v>38398.86</v>
      </c>
      <c r="G25" s="42"/>
    </row>
    <row r="27" spans="1:7" ht="13" thickBot="1">
      <c r="A27" s="17" t="s">
        <v>97</v>
      </c>
      <c r="F27" s="122">
        <f>ROUND(F23-F25,2)</f>
        <v>0</v>
      </c>
      <c r="G27" s="43" t="s">
        <v>98</v>
      </c>
    </row>
    <row r="28" spans="1:7" ht="13" thickTop="1">
      <c r="G28" s="111" t="s">
        <v>143</v>
      </c>
    </row>
    <row r="30" spans="1:7" hidden="1" outlineLevel="1">
      <c r="A30" s="18" t="s">
        <v>99</v>
      </c>
      <c r="B30" s="18" t="s">
        <v>100</v>
      </c>
      <c r="C30" s="18" t="s">
        <v>101</v>
      </c>
      <c r="D30" s="133" t="s">
        <v>4</v>
      </c>
      <c r="E30" s="134"/>
      <c r="F30" s="135"/>
      <c r="G30" s="18" t="s">
        <v>102</v>
      </c>
    </row>
    <row r="31" spans="1:7" hidden="1" outlineLevel="1">
      <c r="A31" s="85">
        <v>42620</v>
      </c>
      <c r="B31" s="86"/>
      <c r="C31" s="87" t="s">
        <v>103</v>
      </c>
      <c r="D31" s="88" t="s">
        <v>44</v>
      </c>
      <c r="E31" s="89"/>
      <c r="F31" s="90"/>
      <c r="G31" s="91">
        <v>-83.44</v>
      </c>
    </row>
    <row r="32" spans="1:7" hidden="1" outlineLevel="1">
      <c r="A32" s="85">
        <v>42626</v>
      </c>
      <c r="B32" s="86"/>
      <c r="C32" s="87"/>
      <c r="D32" s="88" t="s">
        <v>17</v>
      </c>
      <c r="E32" s="89"/>
      <c r="F32" s="90"/>
      <c r="G32" s="91">
        <v>-300</v>
      </c>
    </row>
    <row r="33" spans="1:7" hidden="1" outlineLevel="1">
      <c r="A33" s="85">
        <v>42660</v>
      </c>
      <c r="B33" s="86">
        <v>3155</v>
      </c>
      <c r="C33" s="87" t="s">
        <v>104</v>
      </c>
      <c r="D33" s="88" t="s">
        <v>73</v>
      </c>
      <c r="E33" s="89"/>
      <c r="F33" s="90"/>
      <c r="G33" s="91">
        <v>-272.07</v>
      </c>
    </row>
    <row r="34" spans="1:7" hidden="1" outlineLevel="1">
      <c r="A34" s="85">
        <v>42667</v>
      </c>
      <c r="B34" s="86">
        <v>3162</v>
      </c>
      <c r="C34" s="87" t="s">
        <v>105</v>
      </c>
      <c r="D34" s="88" t="s">
        <v>106</v>
      </c>
      <c r="E34" s="89"/>
      <c r="F34" s="90"/>
      <c r="G34" s="91">
        <v>-236.8</v>
      </c>
    </row>
    <row r="35" spans="1:7" hidden="1" outlineLevel="1">
      <c r="A35" s="85">
        <v>42667</v>
      </c>
      <c r="B35" s="86">
        <v>3163</v>
      </c>
      <c r="C35" s="87" t="s">
        <v>107</v>
      </c>
      <c r="D35" s="88" t="s">
        <v>73</v>
      </c>
      <c r="E35" s="89"/>
      <c r="F35" s="90"/>
      <c r="G35" s="91">
        <v>-206.85</v>
      </c>
    </row>
    <row r="36" spans="1:7" hidden="1" outlineLevel="1">
      <c r="A36" s="85">
        <v>42667</v>
      </c>
      <c r="B36" s="86">
        <v>3164</v>
      </c>
      <c r="C36" s="87" t="s">
        <v>108</v>
      </c>
      <c r="D36" s="88" t="s">
        <v>73</v>
      </c>
      <c r="E36" s="89"/>
      <c r="F36" s="90"/>
      <c r="G36" s="91">
        <v>-29.8</v>
      </c>
    </row>
    <row r="37" spans="1:7" hidden="1" outlineLevel="1">
      <c r="A37" s="85">
        <v>42674</v>
      </c>
      <c r="B37" s="86">
        <v>3171</v>
      </c>
      <c r="C37" s="87" t="s">
        <v>109</v>
      </c>
      <c r="D37" s="88"/>
      <c r="E37" s="89"/>
      <c r="F37" s="90"/>
      <c r="G37" s="91"/>
    </row>
    <row r="38" spans="1:7" hidden="1" outlineLevel="1">
      <c r="A38" s="85">
        <v>42772</v>
      </c>
      <c r="B38" s="86">
        <v>3204</v>
      </c>
      <c r="C38" s="87" t="s">
        <v>34</v>
      </c>
      <c r="D38" s="88" t="s">
        <v>34</v>
      </c>
      <c r="E38" s="89"/>
      <c r="F38" s="90"/>
      <c r="G38" s="91">
        <v>-95.42</v>
      </c>
    </row>
    <row r="39" spans="1:7" hidden="1" outlineLevel="1">
      <c r="A39" s="85">
        <v>42877</v>
      </c>
      <c r="B39" s="86">
        <v>3256</v>
      </c>
      <c r="C39" s="87" t="s">
        <v>110</v>
      </c>
      <c r="D39" s="88" t="s">
        <v>46</v>
      </c>
      <c r="E39" s="89"/>
      <c r="F39" s="90"/>
      <c r="G39" s="91">
        <v>-15.99</v>
      </c>
    </row>
    <row r="40" spans="1:7" hidden="1" outlineLevel="1">
      <c r="A40" s="85">
        <v>42905</v>
      </c>
      <c r="B40" s="86">
        <v>3307</v>
      </c>
      <c r="C40" s="87" t="s">
        <v>111</v>
      </c>
      <c r="D40" s="88" t="s">
        <v>36</v>
      </c>
      <c r="E40" s="89"/>
      <c r="F40" s="90"/>
      <c r="G40" s="91">
        <v>-400</v>
      </c>
    </row>
    <row r="41" spans="1:7" hidden="1" outlineLevel="1">
      <c r="A41" s="85">
        <v>42983</v>
      </c>
      <c r="B41" s="86">
        <v>3323</v>
      </c>
      <c r="C41" s="87" t="s">
        <v>112</v>
      </c>
      <c r="D41" s="88" t="s">
        <v>73</v>
      </c>
      <c r="E41" s="89"/>
      <c r="F41" s="90"/>
      <c r="G41" s="91">
        <v>-550</v>
      </c>
    </row>
    <row r="42" spans="1:7" hidden="1" outlineLevel="1">
      <c r="A42" s="85">
        <v>43011</v>
      </c>
      <c r="B42" s="86">
        <v>3343</v>
      </c>
      <c r="C42" s="92" t="s">
        <v>135</v>
      </c>
      <c r="D42" s="93" t="s">
        <v>79</v>
      </c>
      <c r="E42" s="94"/>
      <c r="F42" s="95"/>
      <c r="G42" s="96">
        <v>-49.9</v>
      </c>
    </row>
    <row r="43" spans="1:7" hidden="1" outlineLevel="1">
      <c r="A43" s="85">
        <v>43025</v>
      </c>
      <c r="B43" s="86">
        <v>3346</v>
      </c>
      <c r="C43" s="92" t="s">
        <v>45</v>
      </c>
      <c r="D43" s="93" t="s">
        <v>41</v>
      </c>
      <c r="E43" s="94"/>
      <c r="F43" s="95"/>
      <c r="G43" s="96">
        <v>-1892.77</v>
      </c>
    </row>
    <row r="44" spans="1:7" hidden="1" outlineLevel="1">
      <c r="A44" s="85">
        <v>43025</v>
      </c>
      <c r="B44" s="86">
        <v>3347</v>
      </c>
      <c r="C44" s="92" t="s">
        <v>74</v>
      </c>
      <c r="D44" s="93" t="s">
        <v>136</v>
      </c>
      <c r="E44" s="94"/>
      <c r="F44" s="95"/>
      <c r="G44" s="96">
        <v>-34</v>
      </c>
    </row>
    <row r="45" spans="1:7" hidden="1" outlineLevel="1">
      <c r="A45" s="85">
        <v>43025</v>
      </c>
      <c r="B45" s="86">
        <v>3348</v>
      </c>
      <c r="C45" s="92" t="s">
        <v>74</v>
      </c>
      <c r="D45" s="93" t="s">
        <v>136</v>
      </c>
      <c r="E45" s="94"/>
      <c r="F45" s="95"/>
      <c r="G45" s="96">
        <v>-7.97</v>
      </c>
    </row>
    <row r="46" spans="1:7" hidden="1" outlineLevel="1">
      <c r="A46" s="85">
        <v>43025</v>
      </c>
      <c r="B46" s="86">
        <v>3349</v>
      </c>
      <c r="C46" s="92" t="s">
        <v>74</v>
      </c>
      <c r="D46" s="93" t="s">
        <v>136</v>
      </c>
      <c r="E46" s="94"/>
      <c r="F46" s="95"/>
      <c r="G46" s="96">
        <v>-25</v>
      </c>
    </row>
    <row r="47" spans="1:7" hidden="1" outlineLevel="1">
      <c r="A47" s="85">
        <v>43025</v>
      </c>
      <c r="B47" s="86">
        <v>3350</v>
      </c>
      <c r="C47" s="92" t="s">
        <v>43</v>
      </c>
      <c r="D47" s="93" t="s">
        <v>41</v>
      </c>
      <c r="E47" s="94"/>
      <c r="F47" s="95"/>
      <c r="G47" s="96">
        <v>-366.78</v>
      </c>
    </row>
    <row r="48" spans="1:7" hidden="1" outlineLevel="1">
      <c r="A48" s="85">
        <v>43025</v>
      </c>
      <c r="B48" s="86">
        <v>3351</v>
      </c>
      <c r="C48" s="92" t="s">
        <v>38</v>
      </c>
      <c r="D48" s="93" t="s">
        <v>33</v>
      </c>
      <c r="E48" s="94"/>
      <c r="F48" s="95"/>
      <c r="G48" s="96">
        <v>-100.65</v>
      </c>
    </row>
    <row r="49" spans="1:7" hidden="1" outlineLevel="1">
      <c r="A49" s="85"/>
      <c r="B49" s="86"/>
      <c r="C49" s="92"/>
      <c r="D49" s="93"/>
      <c r="E49" s="94"/>
      <c r="F49" s="95"/>
      <c r="G49" s="96"/>
    </row>
    <row r="50" spans="1:7" hidden="1" outlineLevel="1">
      <c r="A50" s="44"/>
      <c r="B50" s="45"/>
      <c r="C50" s="46"/>
      <c r="D50" s="47"/>
      <c r="E50" s="48"/>
      <c r="F50" s="49"/>
      <c r="G50" s="50"/>
    </row>
    <row r="51" spans="1:7" hidden="1" outlineLevel="1">
      <c r="A51" s="44"/>
      <c r="B51" s="45"/>
      <c r="C51" s="46"/>
      <c r="D51" s="47"/>
      <c r="E51" s="48"/>
      <c r="F51" s="49"/>
      <c r="G51" s="50"/>
    </row>
    <row r="52" spans="1:7" hidden="1" outlineLevel="1">
      <c r="A52" s="44"/>
      <c r="B52" s="45"/>
      <c r="C52" s="46"/>
      <c r="D52" s="47"/>
      <c r="E52" s="48"/>
      <c r="F52" s="49"/>
      <c r="G52" s="50"/>
    </row>
    <row r="53" spans="1:7" hidden="1" outlineLevel="1">
      <c r="A53" s="44"/>
      <c r="B53" s="45"/>
      <c r="C53" s="46"/>
      <c r="D53" s="47"/>
      <c r="E53" s="48"/>
      <c r="F53" s="49"/>
      <c r="G53" s="50"/>
    </row>
    <row r="54" spans="1:7" hidden="1" outlineLevel="1">
      <c r="A54" s="44"/>
      <c r="B54" s="45"/>
      <c r="C54" s="46"/>
      <c r="D54" s="47"/>
      <c r="E54" s="48"/>
      <c r="F54" s="49"/>
      <c r="G54" s="50"/>
    </row>
    <row r="55" spans="1:7" hidden="1" outlineLevel="1">
      <c r="A55" s="44"/>
      <c r="B55" s="45"/>
      <c r="C55" s="46"/>
      <c r="D55" s="47"/>
      <c r="E55" s="48"/>
      <c r="F55" s="49"/>
      <c r="G55" s="50"/>
    </row>
    <row r="56" spans="1:7" hidden="1" outlineLevel="1">
      <c r="A56" s="44"/>
      <c r="B56" s="45"/>
      <c r="C56" s="51"/>
      <c r="D56" s="52"/>
      <c r="E56" s="41"/>
      <c r="F56" s="53"/>
      <c r="G56" s="50"/>
    </row>
    <row r="57" spans="1:7" hidden="1" outlineLevel="1">
      <c r="A57" s="44"/>
      <c r="B57" s="45"/>
      <c r="C57" s="51"/>
      <c r="D57" s="52"/>
      <c r="E57" s="41"/>
      <c r="F57" s="53"/>
      <c r="G57" s="50"/>
    </row>
    <row r="58" spans="1:7" hidden="1" outlineLevel="1">
      <c r="A58" s="44"/>
      <c r="B58" s="45"/>
      <c r="C58" s="51"/>
      <c r="D58" s="52"/>
      <c r="E58" s="41"/>
      <c r="F58" s="53"/>
      <c r="G58" s="50"/>
    </row>
    <row r="59" spans="1:7" hidden="1" outlineLevel="1">
      <c r="A59" s="44"/>
      <c r="B59" s="45"/>
      <c r="C59" s="51"/>
      <c r="D59" s="52"/>
      <c r="E59" s="41"/>
      <c r="F59" s="53"/>
      <c r="G59" s="54"/>
    </row>
    <row r="60" spans="1:7" hidden="1" outlineLevel="1">
      <c r="A60" s="44"/>
      <c r="B60" s="45"/>
      <c r="C60" s="46"/>
      <c r="D60" s="47"/>
      <c r="E60" s="48"/>
      <c r="F60" s="49"/>
      <c r="G60" s="50"/>
    </row>
    <row r="61" spans="1:7" hidden="1" outlineLevel="1">
      <c r="A61" s="44"/>
      <c r="B61" s="45"/>
      <c r="C61" s="46"/>
      <c r="D61" s="47"/>
      <c r="E61" s="48"/>
      <c r="F61" s="49"/>
      <c r="G61" s="50"/>
    </row>
    <row r="62" spans="1:7" hidden="1" outlineLevel="1">
      <c r="A62" s="44"/>
      <c r="B62" s="45"/>
      <c r="C62" s="46"/>
      <c r="D62" s="47"/>
      <c r="E62" s="48"/>
      <c r="F62" s="49"/>
      <c r="G62" s="50"/>
    </row>
    <row r="63" spans="1:7" hidden="1" outlineLevel="1">
      <c r="A63" s="44"/>
      <c r="B63" s="51"/>
      <c r="C63" s="51"/>
      <c r="D63" s="52"/>
      <c r="E63" s="41"/>
      <c r="F63" s="53"/>
      <c r="G63" s="50"/>
    </row>
    <row r="64" spans="1:7" hidden="1" outlineLevel="1">
      <c r="A64" s="44"/>
      <c r="B64" s="51"/>
      <c r="C64" s="51"/>
      <c r="D64" s="52"/>
      <c r="E64" s="41"/>
      <c r="F64" s="53"/>
      <c r="G64" s="50"/>
    </row>
    <row r="65" spans="1:7" hidden="1" outlineLevel="1">
      <c r="A65" s="44"/>
      <c r="B65" s="51"/>
      <c r="C65" s="51"/>
      <c r="D65" s="52"/>
      <c r="E65" s="41"/>
      <c r="F65" s="53"/>
      <c r="G65" s="50"/>
    </row>
    <row r="66" spans="1:7" ht="13" hidden="1" outlineLevel="1" thickBot="1">
      <c r="A66" s="51"/>
      <c r="B66" s="51"/>
      <c r="C66" s="51"/>
      <c r="D66" s="52"/>
      <c r="E66" s="41"/>
      <c r="F66" s="53"/>
      <c r="G66" s="54"/>
    </row>
    <row r="67" spans="1:7" ht="13" hidden="1" outlineLevel="1" thickBot="1">
      <c r="G67" s="55">
        <f>SUM(G31:G66)</f>
        <v>-4667.4399999999996</v>
      </c>
    </row>
    <row r="68" spans="1:7" collapsed="1"/>
  </sheetData>
  <mergeCells count="1">
    <mergeCell ref="D30:F30"/>
  </mergeCells>
  <phoneticPr fontId="10" type="noConversion"/>
  <pageMargins left="0.75" right="0.75" top="1" bottom="1" header="0.5" footer="0.5"/>
  <pageSetup scale="88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/>
  </sheetPr>
  <dimension ref="A1:K43"/>
  <sheetViews>
    <sheetView topLeftCell="A8" workbookViewId="0">
      <selection activeCell="K8" sqref="K8"/>
    </sheetView>
  </sheetViews>
  <sheetFormatPr baseColWidth="10" defaultColWidth="11.5" defaultRowHeight="14" x14ac:dyDescent="0"/>
  <cols>
    <col min="1" max="1" width="20.5" bestFit="1" customWidth="1"/>
    <col min="4" max="4" width="24.6640625" bestFit="1" customWidth="1"/>
    <col min="7" max="7" width="15.83203125" bestFit="1" customWidth="1"/>
    <col min="9" max="9" width="3" customWidth="1"/>
    <col min="10" max="10" width="22.33203125" bestFit="1" customWidth="1"/>
  </cols>
  <sheetData>
    <row r="1" spans="1:11">
      <c r="A1" s="58" t="s">
        <v>114</v>
      </c>
      <c r="D1" s="58" t="s">
        <v>116</v>
      </c>
    </row>
    <row r="2" spans="1:11">
      <c r="G2" s="58" t="s">
        <v>123</v>
      </c>
      <c r="J2" s="58" t="s">
        <v>129</v>
      </c>
    </row>
    <row r="3" spans="1:11">
      <c r="G3" t="s">
        <v>16</v>
      </c>
      <c r="H3" s="66">
        <f>B7</f>
        <v>9877</v>
      </c>
      <c r="J3" t="s">
        <v>48</v>
      </c>
      <c r="K3" s="66">
        <f>E17</f>
        <v>4063.15</v>
      </c>
    </row>
    <row r="4" spans="1:11">
      <c r="A4" t="str">
        <f>Fundraising!B7</f>
        <v>Back to School Special</v>
      </c>
      <c r="B4" s="56">
        <f>Fundraising!E7</f>
        <v>0</v>
      </c>
      <c r="D4" t="str">
        <f>Expenditures!B7</f>
        <v>Challenge Day</v>
      </c>
      <c r="E4" s="56">
        <f>-Expenditures!E7</f>
        <v>0</v>
      </c>
      <c r="G4" t="s">
        <v>17</v>
      </c>
      <c r="H4" s="66">
        <f>B8</f>
        <v>8057.7999999999993</v>
      </c>
      <c r="J4" t="s">
        <v>51</v>
      </c>
      <c r="K4" s="66">
        <f>E19</f>
        <v>2250</v>
      </c>
    </row>
    <row r="5" spans="1:11">
      <c r="A5" t="str">
        <f>Fundraising!B8</f>
        <v>Box Tops</v>
      </c>
      <c r="B5" s="56">
        <f>Fundraising!E8</f>
        <v>79</v>
      </c>
      <c r="D5" t="str">
        <f>Expenditures!B8</f>
        <v>Field Trips</v>
      </c>
      <c r="E5" s="56">
        <f>-Expenditures!E8</f>
        <v>0</v>
      </c>
      <c r="G5" t="s">
        <v>124</v>
      </c>
      <c r="H5" s="100">
        <f>H9-SUM(H3:H4)</f>
        <v>-1411.7499999999964</v>
      </c>
      <c r="J5" t="s">
        <v>45</v>
      </c>
      <c r="K5" s="66">
        <f>E14</f>
        <v>1892.77</v>
      </c>
    </row>
    <row r="6" spans="1:11">
      <c r="A6" t="str">
        <f>Fundraising!B9</f>
        <v>Chocolate Festival</v>
      </c>
      <c r="B6" s="56">
        <f>Fundraising!E9</f>
        <v>0</v>
      </c>
      <c r="D6" t="str">
        <f>Expenditures!B9</f>
        <v>Graduation</v>
      </c>
      <c r="E6" s="56">
        <f>-Expenditures!E9</f>
        <v>0</v>
      </c>
      <c r="H6" s="66"/>
      <c r="K6" s="66"/>
    </row>
    <row r="7" spans="1:11">
      <c r="A7" t="str">
        <f>Fundraising!B10</f>
        <v>Cookie Dough</v>
      </c>
      <c r="B7" s="56">
        <f>Fundraising!E10</f>
        <v>9877</v>
      </c>
      <c r="D7" t="str">
        <f>Expenditures!B10</f>
        <v>Greek Fest</v>
      </c>
      <c r="E7" s="56">
        <f>-Expenditures!E10</f>
        <v>0</v>
      </c>
      <c r="H7" s="66"/>
      <c r="K7" s="66"/>
    </row>
    <row r="8" spans="1:11">
      <c r="A8" t="str">
        <f>Fundraising!B11</f>
        <v>Direct Donations</v>
      </c>
      <c r="B8" s="56">
        <f>Fundraising!E11</f>
        <v>8057.7999999999993</v>
      </c>
      <c r="D8" t="str">
        <f>Expenditures!B11</f>
        <v>Leadership</v>
      </c>
      <c r="E8" s="56">
        <f>-Expenditures!E11</f>
        <v>100.65</v>
      </c>
      <c r="H8" s="66"/>
      <c r="J8" t="s">
        <v>124</v>
      </c>
      <c r="K8" s="66">
        <f>K9-SUM(K3:K7)</f>
        <v>1663.369999999999</v>
      </c>
    </row>
    <row r="9" spans="1:11">
      <c r="A9" t="str">
        <f>Fundraising!B12</f>
        <v>Escrip</v>
      </c>
      <c r="B9" s="56">
        <f>Fundraising!E12</f>
        <v>5.07</v>
      </c>
      <c r="D9" t="str">
        <f>Expenditures!B12</f>
        <v>MakerSpace</v>
      </c>
      <c r="E9" s="56">
        <f>-Expenditures!E12</f>
        <v>0</v>
      </c>
      <c r="H9" s="67">
        <f>B26</f>
        <v>16523.050000000003</v>
      </c>
      <c r="K9" s="67">
        <f>E40</f>
        <v>9869.2899999999991</v>
      </c>
    </row>
    <row r="10" spans="1:11">
      <c r="A10" t="str">
        <f>Fundraising!B13</f>
        <v>Ewaste</v>
      </c>
      <c r="B10" s="56">
        <f>Fundraising!E13</f>
        <v>0</v>
      </c>
      <c r="D10" t="str">
        <f>Expenditures!B13</f>
        <v>PE Activities</v>
      </c>
      <c r="E10" s="56">
        <f>-Expenditures!E13</f>
        <v>0</v>
      </c>
      <c r="H10" s="68">
        <f>H9/B27</f>
        <v>1</v>
      </c>
      <c r="K10" s="68">
        <f>K9/E41</f>
        <v>0.99999999999999978</v>
      </c>
    </row>
    <row r="11" spans="1:11">
      <c r="A11" t="str">
        <f>Fundraising!B14</f>
        <v>Fog Fest</v>
      </c>
      <c r="B11" s="56">
        <f>Fundraising!E14</f>
        <v>310.25</v>
      </c>
      <c r="D11" t="str">
        <f>Expenditures!B18</f>
        <v>Elna Flynn</v>
      </c>
      <c r="E11" s="56">
        <f>-Expenditures!E18</f>
        <v>0</v>
      </c>
      <c r="H11" s="66"/>
    </row>
    <row r="12" spans="1:11">
      <c r="A12" t="str">
        <f>Fundraising!B15</f>
        <v>Giant Raffle</v>
      </c>
      <c r="B12" s="56">
        <f>Fundraising!E15</f>
        <v>0</v>
      </c>
      <c r="D12" t="str">
        <f>Expenditures!B19</f>
        <v>Front Office Supplies</v>
      </c>
      <c r="E12" s="56">
        <f>-Expenditures!E19</f>
        <v>411.11</v>
      </c>
      <c r="H12" s="66"/>
    </row>
    <row r="13" spans="1:11">
      <c r="A13" t="str">
        <f>Fundraising!B16</f>
        <v>Jamba Juice</v>
      </c>
      <c r="B13" s="56">
        <f>Fundraising!E16</f>
        <v>0</v>
      </c>
      <c r="D13" t="str">
        <f>Expenditures!B20</f>
        <v>Staff Luncheon</v>
      </c>
      <c r="E13" s="56">
        <f>-Expenditures!E20</f>
        <v>0</v>
      </c>
      <c r="H13" s="66"/>
    </row>
    <row r="14" spans="1:11">
      <c r="A14" t="str">
        <f>Fundraising!B17</f>
        <v>LEI Fundraiser</v>
      </c>
      <c r="B14" s="56">
        <f>Fundraising!E17</f>
        <v>100</v>
      </c>
      <c r="D14" t="str">
        <f>Expenditures!B21</f>
        <v>Student Planners</v>
      </c>
      <c r="E14" s="56">
        <f>-Expenditures!E21</f>
        <v>1892.77</v>
      </c>
      <c r="H14" s="66"/>
    </row>
    <row r="15" spans="1:11">
      <c r="A15" t="str">
        <f>Fundraising!B18</f>
        <v>Monthly Raffle</v>
      </c>
      <c r="B15" s="56">
        <f>Fundraising!E18</f>
        <v>0</v>
      </c>
      <c r="D15" t="str">
        <f>Expenditures!B22</f>
        <v>Teacher Stipends</v>
      </c>
      <c r="E15" s="56">
        <f>-Expenditures!E22</f>
        <v>580.63</v>
      </c>
    </row>
    <row r="16" spans="1:11">
      <c r="A16" t="str">
        <f>Fundraising!B19</f>
        <v>Open House Raffle</v>
      </c>
      <c r="B16" s="56">
        <f>Fundraising!E19</f>
        <v>0</v>
      </c>
      <c r="D16" t="str">
        <f>Expenditures!B23</f>
        <v>Technology Maint &amp; Enh</v>
      </c>
      <c r="E16" s="56">
        <f>-Expenditures!E23</f>
        <v>0</v>
      </c>
    </row>
    <row r="17" spans="1:5">
      <c r="A17" t="str">
        <f>Fundraising!B20</f>
        <v>Papa Murphy's</v>
      </c>
      <c r="B17" s="56">
        <f>Fundraising!E20</f>
        <v>0</v>
      </c>
      <c r="D17" t="str">
        <f>Expenditures!B24</f>
        <v>Yearbook</v>
      </c>
      <c r="E17" s="56">
        <f>-Expenditures!E24</f>
        <v>4063.15</v>
      </c>
    </row>
    <row r="18" spans="1:5">
      <c r="A18" t="str">
        <f>Fundraising!B21</f>
        <v>Round Table Pizza</v>
      </c>
      <c r="B18" s="56">
        <f>Fundraising!E21</f>
        <v>0</v>
      </c>
      <c r="D18" t="str">
        <f>Expenditures!B29</f>
        <v>6th Grade Actvities</v>
      </c>
      <c r="E18" s="56">
        <f>-Expenditures!E29</f>
        <v>0</v>
      </c>
    </row>
    <row r="19" spans="1:5">
      <c r="A19" t="str">
        <f>Fundraising!B22</f>
        <v>See's Candies</v>
      </c>
      <c r="B19" s="56">
        <f>Fundraising!E22</f>
        <v>0</v>
      </c>
      <c r="D19" t="str">
        <f>Expenditures!B30</f>
        <v>6th Grade Field Trip</v>
      </c>
      <c r="E19" s="56">
        <f>-Expenditures!E30</f>
        <v>2250</v>
      </c>
    </row>
    <row r="20" spans="1:5">
      <c r="A20" t="str">
        <f>Fundraising!B23</f>
        <v>Shoparoo</v>
      </c>
      <c r="B20" s="56">
        <f>Fundraising!E23</f>
        <v>204.83</v>
      </c>
      <c r="D20" t="str">
        <f>Expenditures!B31</f>
        <v>7th Grade Actvities</v>
      </c>
      <c r="E20" s="56">
        <f>-Expenditures!E31</f>
        <v>0</v>
      </c>
    </row>
    <row r="21" spans="1:5">
      <c r="A21" t="str">
        <f>Fundraising!B24</f>
        <v>Spiritware</v>
      </c>
      <c r="B21" s="56">
        <f>Fundraising!E24</f>
        <v>-2010.8999999999996</v>
      </c>
      <c r="D21" t="str">
        <f>Expenditures!B32</f>
        <v>7th Grade Field Trip</v>
      </c>
      <c r="E21" s="56">
        <f>-Expenditures!E32</f>
        <v>-40</v>
      </c>
    </row>
    <row r="22" spans="1:5">
      <c r="A22" t="str">
        <f>Fundraising!B25</f>
        <v>Wells Fargo Grant</v>
      </c>
      <c r="B22" s="56">
        <f>Fundraising!E25</f>
        <v>0</v>
      </c>
      <c r="D22" t="str">
        <f>Expenditures!B33</f>
        <v>8th Grade Field Trip</v>
      </c>
      <c r="E22" s="56">
        <f>-Expenditures!E33</f>
        <v>0</v>
      </c>
    </row>
    <row r="23" spans="1:5">
      <c r="A23" t="str">
        <f>Fundraising!B26</f>
        <v>Silent Auction</v>
      </c>
      <c r="B23" s="56">
        <f>Fundraising!E26</f>
        <v>0</v>
      </c>
      <c r="D23" t="str">
        <f>Expenditures!B38</f>
        <v>BofA Merchant Services</v>
      </c>
      <c r="E23" s="56">
        <f>-Expenditures!E38</f>
        <v>99.16</v>
      </c>
    </row>
    <row r="24" spans="1:5">
      <c r="A24" t="s">
        <v>137</v>
      </c>
      <c r="B24" s="56">
        <f>Fundraising!E27</f>
        <v>-100</v>
      </c>
      <c r="D24" t="str">
        <f>Expenditures!B39</f>
        <v>Debit Card</v>
      </c>
      <c r="E24" s="56">
        <f>-Expenditures!E39</f>
        <v>0</v>
      </c>
    </row>
    <row r="25" spans="1:5">
      <c r="D25" t="str">
        <f>Expenditures!B40</f>
        <v>Donations</v>
      </c>
      <c r="E25" s="56">
        <f>-Expenditures!E40</f>
        <v>0</v>
      </c>
    </row>
    <row r="26" spans="1:5">
      <c r="A26" t="s">
        <v>138</v>
      </c>
      <c r="B26" s="57">
        <f>SUM(B4:B25)</f>
        <v>16523.050000000003</v>
      </c>
      <c r="D26" t="str">
        <f>Expenditures!B41</f>
        <v>Gifts &amp; Donations</v>
      </c>
      <c r="E26" s="56">
        <f>-Expenditures!E41</f>
        <v>0</v>
      </c>
    </row>
    <row r="27" spans="1:5">
      <c r="A27" t="s">
        <v>140</v>
      </c>
      <c r="B27" s="56">
        <f>Fundraising!E29</f>
        <v>16523.050000000003</v>
      </c>
      <c r="D27" t="str">
        <f>Expenditures!B42</f>
        <v>Insurance</v>
      </c>
      <c r="E27" s="56">
        <f>-Expenditures!E42</f>
        <v>255</v>
      </c>
    </row>
    <row r="28" spans="1:5">
      <c r="B28" s="56">
        <f>B26-B27</f>
        <v>0</v>
      </c>
      <c r="D28" t="str">
        <f>Expenditures!B43</f>
        <v>Interest Income</v>
      </c>
      <c r="E28" s="56">
        <f>-Expenditures!E43</f>
        <v>-1.98</v>
      </c>
    </row>
    <row r="29" spans="1:5">
      <c r="D29" t="str">
        <f>Expenditures!B44</f>
        <v>Miscellaneous</v>
      </c>
      <c r="E29" s="56">
        <f>-Expenditures!E44</f>
        <v>-15</v>
      </c>
    </row>
    <row r="30" spans="1:5">
      <c r="A30" t="s">
        <v>115</v>
      </c>
      <c r="B30" s="56">
        <f>Fundraising!G29</f>
        <v>15800</v>
      </c>
      <c r="D30" t="str">
        <f>Expenditures!B45</f>
        <v>NSF Check</v>
      </c>
      <c r="E30" s="56">
        <f>-Expenditures!E45</f>
        <v>0</v>
      </c>
    </row>
    <row r="31" spans="1:5">
      <c r="D31" t="str">
        <f>Expenditures!B46</f>
        <v>NSF Service Charge</v>
      </c>
      <c r="E31" s="56">
        <f>-Expenditures!E46</f>
        <v>0</v>
      </c>
    </row>
    <row r="32" spans="1:5">
      <c r="D32" t="str">
        <f>Expenditures!B47</f>
        <v>Pacifica Patch</v>
      </c>
      <c r="E32" s="56">
        <f>-Expenditures!E47</f>
        <v>0</v>
      </c>
    </row>
    <row r="33" spans="4:5">
      <c r="D33" t="str">
        <f>Expenditures!B48</f>
        <v>PEF Donation</v>
      </c>
      <c r="E33" s="56">
        <f>-Expenditures!E48</f>
        <v>0</v>
      </c>
    </row>
    <row r="34" spans="4:5">
      <c r="D34" t="str">
        <f>Expenditures!B49</f>
        <v>Pacifica School Volunteers</v>
      </c>
      <c r="E34" s="56">
        <f>-Expenditures!E49</f>
        <v>0</v>
      </c>
    </row>
    <row r="35" spans="4:5">
      <c r="D35" t="str">
        <f>Expenditures!B50</f>
        <v>Re-Deposit - NSF Check</v>
      </c>
      <c r="E35" s="56">
        <f>-Expenditures!E50</f>
        <v>0</v>
      </c>
    </row>
    <row r="36" spans="4:5">
      <c r="D36" t="str">
        <f>Expenditures!B51</f>
        <v>Tax Expense</v>
      </c>
      <c r="E36" s="56">
        <f>-Expenditures!E51</f>
        <v>0</v>
      </c>
    </row>
    <row r="37" spans="4:5">
      <c r="D37" t="str">
        <f>Expenditures!B52</f>
        <v>Treasurer</v>
      </c>
      <c r="E37" s="56">
        <f>-Expenditures!E52</f>
        <v>0</v>
      </c>
    </row>
    <row r="38" spans="4:5">
      <c r="D38" t="s">
        <v>131</v>
      </c>
      <c r="E38" s="56">
        <f>-Expenditures!E53</f>
        <v>273.8</v>
      </c>
    </row>
    <row r="39" spans="4:5">
      <c r="E39" s="56"/>
    </row>
    <row r="40" spans="4:5">
      <c r="D40" t="s">
        <v>138</v>
      </c>
      <c r="E40" s="57">
        <f>SUM(E4:E39)</f>
        <v>9869.2899999999991</v>
      </c>
    </row>
    <row r="41" spans="4:5">
      <c r="D41" t="s">
        <v>139</v>
      </c>
      <c r="E41" s="56">
        <f>-Expenditures!E57</f>
        <v>9869.2900000000009</v>
      </c>
    </row>
    <row r="42" spans="4:5">
      <c r="E42" s="56">
        <f>+E40-E41</f>
        <v>0</v>
      </c>
    </row>
    <row r="43" spans="4:5">
      <c r="D43" t="s">
        <v>115</v>
      </c>
      <c r="E43" s="56">
        <f>-Expenditures!G57</f>
        <v>28535</v>
      </c>
    </row>
  </sheetData>
  <pageMargins left="0.75" right="0.75" top="1" bottom="1" header="0.5" footer="0.5"/>
  <pageSetup paperSize="5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Cover</vt:lpstr>
      <vt:lpstr>Summary</vt:lpstr>
      <vt:lpstr>Funds</vt:lpstr>
      <vt:lpstr>Fundraising</vt:lpstr>
      <vt:lpstr>Expenditures</vt:lpstr>
      <vt:lpstr>Cash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 Lim</dc:creator>
  <cp:lastModifiedBy>Leonard Lim</cp:lastModifiedBy>
  <cp:lastPrinted>2017-10-17T18:15:13Z</cp:lastPrinted>
  <dcterms:created xsi:type="dcterms:W3CDTF">2017-09-07T02:43:51Z</dcterms:created>
  <dcterms:modified xsi:type="dcterms:W3CDTF">2017-10-19T04:08:38Z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